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mastesolar-my.sharepoint.com/personal/blake_jones_namastesolar_com/Documents/Desktop/Blake's Desktop Files/TO DELETE/"/>
    </mc:Choice>
  </mc:AlternateContent>
  <xr:revisionPtr revIDLastSave="0" documentId="8_{19392CD9-E01A-4C27-901A-65A91E9BD3E7}" xr6:coauthVersionLast="47" xr6:coauthVersionMax="47" xr10:uidLastSave="{00000000-0000-0000-0000-000000000000}"/>
  <bookViews>
    <workbookView xWindow="-23148" yWindow="-108" windowWidth="23256" windowHeight="12720" xr2:uid="{48412406-6048-47DE-83D3-0E4C86660B0C}"/>
  </bookViews>
  <sheets>
    <sheet name="Calculator" sheetId="1" r:id="rId1"/>
    <sheet name="Amortization table" sheetId="2" r:id="rId2"/>
    <sheet name="Amort table - no add'l payments" sheetId="3" r:id="rId3"/>
  </sheets>
  <definedNames>
    <definedName name="Addl_Payment">Calculator!$C$18</definedName>
    <definedName name="Addl_Payment_Month">Calculator!$C$19</definedName>
    <definedName name="Int_Only_Term">Calculator!$C$17</definedName>
    <definedName name="Loan_Amount">Calculator!$C$14</definedName>
    <definedName name="Loan_Rate">Calculator!$C$16</definedName>
    <definedName name="Loan_Term">Calculator!$C$15</definedName>
    <definedName name="Phase1_Payment_Amount">Calculator!$C$22</definedName>
    <definedName name="Phase2_Payment_Amount">Calculator!$C$23</definedName>
    <definedName name="Phase3_Payment_Amount">Calculator!$C$24</definedName>
    <definedName name="Phase4_Payment_Amount">Calculator!$C$25</definedName>
    <definedName name="PTO_Month">Calculator!$C$12</definedName>
    <definedName name="Reamortization_Month">Calculator!$C$20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L246" i="3" l="1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D16" i="1"/>
  <c r="B25" i="1" l="1"/>
  <c r="D12" i="1" l="1"/>
  <c r="B31" i="1" l="1"/>
  <c r="B22" i="1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B29" i="1" l="1"/>
  <c r="B28" i="1"/>
  <c r="G187" i="2" l="1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G204" i="2"/>
  <c r="H204" i="2"/>
  <c r="G205" i="2"/>
  <c r="H205" i="2"/>
  <c r="G206" i="2"/>
  <c r="H206" i="2"/>
  <c r="G207" i="2"/>
  <c r="H207" i="2"/>
  <c r="G208" i="2"/>
  <c r="H208" i="2"/>
  <c r="G209" i="2"/>
  <c r="H209" i="2"/>
  <c r="G210" i="2"/>
  <c r="H210" i="2"/>
  <c r="G211" i="2"/>
  <c r="H211" i="2"/>
  <c r="G212" i="2"/>
  <c r="H212" i="2"/>
  <c r="G213" i="2"/>
  <c r="H213" i="2"/>
  <c r="G214" i="2"/>
  <c r="H214" i="2"/>
  <c r="G215" i="2"/>
  <c r="H215" i="2"/>
  <c r="G216" i="2"/>
  <c r="H216" i="2"/>
  <c r="G217" i="2"/>
  <c r="H217" i="2"/>
  <c r="G218" i="2"/>
  <c r="H218" i="2"/>
  <c r="G219" i="2"/>
  <c r="H219" i="2"/>
  <c r="G220" i="2"/>
  <c r="H220" i="2"/>
  <c r="G221" i="2"/>
  <c r="H221" i="2"/>
  <c r="G222" i="2"/>
  <c r="H222" i="2"/>
  <c r="G223" i="2"/>
  <c r="H223" i="2"/>
  <c r="G224" i="2"/>
  <c r="H224" i="2"/>
  <c r="G225" i="2"/>
  <c r="H225" i="2"/>
  <c r="G226" i="2"/>
  <c r="H226" i="2"/>
  <c r="G227" i="2"/>
  <c r="H227" i="2"/>
  <c r="G228" i="2"/>
  <c r="H228" i="2"/>
  <c r="G229" i="2"/>
  <c r="H229" i="2"/>
  <c r="G230" i="2"/>
  <c r="H230" i="2"/>
  <c r="G231" i="2"/>
  <c r="H231" i="2"/>
  <c r="G232" i="2"/>
  <c r="H232" i="2"/>
  <c r="G233" i="2"/>
  <c r="H233" i="2"/>
  <c r="G234" i="2"/>
  <c r="H234" i="2"/>
  <c r="G235" i="2"/>
  <c r="H235" i="2"/>
  <c r="G236" i="2"/>
  <c r="H236" i="2"/>
  <c r="G237" i="2"/>
  <c r="H237" i="2"/>
  <c r="G238" i="2"/>
  <c r="H238" i="2"/>
  <c r="G239" i="2"/>
  <c r="H239" i="2"/>
  <c r="G240" i="2"/>
  <c r="H240" i="2"/>
  <c r="G241" i="2"/>
  <c r="H241" i="2"/>
  <c r="G242" i="2"/>
  <c r="H242" i="2"/>
  <c r="G243" i="2"/>
  <c r="H243" i="2"/>
  <c r="G244" i="2"/>
  <c r="H244" i="2"/>
  <c r="G245" i="2"/>
  <c r="H245" i="2"/>
  <c r="G246" i="2"/>
  <c r="H246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G166" i="2"/>
  <c r="H166" i="2"/>
  <c r="G167" i="2"/>
  <c r="H167" i="2"/>
  <c r="G168" i="2"/>
  <c r="H168" i="2"/>
  <c r="G169" i="2"/>
  <c r="H169" i="2"/>
  <c r="G170" i="2"/>
  <c r="H170" i="2"/>
  <c r="G171" i="2"/>
  <c r="H171" i="2"/>
  <c r="G172" i="2"/>
  <c r="H172" i="2"/>
  <c r="G173" i="2"/>
  <c r="H173" i="2"/>
  <c r="G174" i="2"/>
  <c r="H174" i="2"/>
  <c r="G175" i="2"/>
  <c r="H175" i="2"/>
  <c r="G176" i="2"/>
  <c r="H176" i="2"/>
  <c r="G177" i="2"/>
  <c r="H177" i="2"/>
  <c r="G178" i="2"/>
  <c r="H178" i="2"/>
  <c r="G179" i="2"/>
  <c r="H179" i="2"/>
  <c r="G180" i="2"/>
  <c r="H180" i="2"/>
  <c r="G181" i="2"/>
  <c r="H181" i="2"/>
  <c r="G182" i="2"/>
  <c r="H182" i="2"/>
  <c r="G183" i="2"/>
  <c r="H183" i="2"/>
  <c r="G184" i="2"/>
  <c r="H184" i="2"/>
  <c r="G185" i="2"/>
  <c r="H185" i="2"/>
  <c r="G186" i="2"/>
  <c r="H186" i="2"/>
  <c r="H10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2" i="2"/>
  <c r="G23" i="2"/>
  <c r="G24" i="2"/>
  <c r="G25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7" i="2"/>
  <c r="C20" i="1"/>
  <c r="C11" i="1" l="1"/>
  <c r="B23" i="1" l="1"/>
  <c r="D24" i="1"/>
  <c r="D23" i="1"/>
  <c r="B24" i="1"/>
  <c r="G26" i="2"/>
  <c r="D30" i="1"/>
  <c r="B30" i="1"/>
  <c r="C9" i="1"/>
  <c r="G21" i="2" l="1"/>
  <c r="D9" i="1"/>
  <c r="C14" i="1"/>
  <c r="H6" i="3" s="1"/>
  <c r="C22" i="1" l="1"/>
  <c r="C28" i="1" s="1"/>
  <c r="H11" i="2"/>
  <c r="H6" i="2"/>
  <c r="I6" i="2" s="1"/>
  <c r="D7" i="2" s="1"/>
  <c r="F7" i="2" s="1"/>
  <c r="H9" i="2"/>
  <c r="I6" i="3"/>
  <c r="D7" i="3" s="1"/>
  <c r="F7" i="3" s="1"/>
  <c r="H8" i="2"/>
  <c r="H7" i="2"/>
  <c r="D14" i="1"/>
  <c r="E7" i="3" l="1"/>
  <c r="E7" i="2"/>
  <c r="I7" i="2" s="1"/>
  <c r="D8" i="2" l="1"/>
  <c r="F8" i="2" s="1"/>
  <c r="E8" i="2" s="1"/>
  <c r="C7" i="3"/>
  <c r="J7" i="3" s="1"/>
  <c r="I7" i="3"/>
  <c r="C7" i="2"/>
  <c r="J7" i="2" s="1"/>
  <c r="K7" i="2" s="1"/>
  <c r="D8" i="3" l="1"/>
  <c r="K7" i="3"/>
  <c r="I8" i="2"/>
  <c r="D9" i="2" l="1"/>
  <c r="F9" i="2" s="1"/>
  <c r="E9" i="2" s="1"/>
  <c r="F8" i="3"/>
  <c r="E8" i="3" s="1"/>
  <c r="C8" i="2"/>
  <c r="J8" i="2" s="1"/>
  <c r="K8" i="2" s="1"/>
  <c r="C8" i="3" l="1"/>
  <c r="J8" i="3" s="1"/>
  <c r="I9" i="2"/>
  <c r="D10" i="2" l="1"/>
  <c r="F10" i="2" s="1"/>
  <c r="E10" i="2" s="1"/>
  <c r="I8" i="3"/>
  <c r="D9" i="3" s="1"/>
  <c r="C9" i="2"/>
  <c r="I10" i="2" l="1"/>
  <c r="K8" i="3"/>
  <c r="F9" i="3"/>
  <c r="E9" i="3" s="1"/>
  <c r="J9" i="2"/>
  <c r="C10" i="2"/>
  <c r="D11" i="2" l="1"/>
  <c r="F11" i="2" s="1"/>
  <c r="E11" i="2" s="1"/>
  <c r="I11" i="2" s="1"/>
  <c r="C9" i="3"/>
  <c r="J9" i="3" s="1"/>
  <c r="J10" i="2"/>
  <c r="K10" i="2" s="1"/>
  <c r="K9" i="2"/>
  <c r="D12" i="2" l="1"/>
  <c r="F12" i="2" s="1"/>
  <c r="E12" i="2" s="1"/>
  <c r="I9" i="3"/>
  <c r="D10" i="3" s="1"/>
  <c r="C11" i="2"/>
  <c r="K9" i="3" l="1"/>
  <c r="F10" i="3"/>
  <c r="E10" i="3" s="1"/>
  <c r="I12" i="2"/>
  <c r="D13" i="2" s="1"/>
  <c r="F13" i="2" s="1"/>
  <c r="E13" i="2" s="1"/>
  <c r="J11" i="2"/>
  <c r="I13" i="2" l="1"/>
  <c r="D14" i="2" s="1"/>
  <c r="C12" i="2"/>
  <c r="K11" i="2"/>
  <c r="J12" i="2" l="1"/>
  <c r="C13" i="2"/>
  <c r="F14" i="2"/>
  <c r="E14" i="2" s="1"/>
  <c r="J13" i="2" l="1"/>
  <c r="K13" i="2" s="1"/>
  <c r="I14" i="2"/>
  <c r="D15" i="2" s="1"/>
  <c r="K12" i="2"/>
  <c r="C14" i="2" l="1"/>
  <c r="F15" i="2"/>
  <c r="E15" i="2" s="1"/>
  <c r="I15" i="2" l="1"/>
  <c r="D16" i="2" s="1"/>
  <c r="F16" i="2" s="1"/>
  <c r="E16" i="2" s="1"/>
  <c r="J14" i="2"/>
  <c r="C15" i="2" l="1"/>
  <c r="J15" i="2" s="1"/>
  <c r="K15" i="2" s="1"/>
  <c r="I16" i="2"/>
  <c r="D17" i="2" s="1"/>
  <c r="K14" i="2"/>
  <c r="C16" i="2" l="1"/>
  <c r="J16" i="2" s="1"/>
  <c r="F17" i="2"/>
  <c r="E17" i="2" s="1"/>
  <c r="I17" i="2" l="1"/>
  <c r="D18" i="2" s="1"/>
  <c r="F18" i="2" s="1"/>
  <c r="E18" i="2" s="1"/>
  <c r="K16" i="2"/>
  <c r="I18" i="2" l="1"/>
  <c r="D19" i="2" s="1"/>
  <c r="C17" i="2"/>
  <c r="J17" i="2" l="1"/>
  <c r="C18" i="2"/>
  <c r="F19" i="2"/>
  <c r="E19" i="2" s="1"/>
  <c r="J18" i="2" l="1"/>
  <c r="K18" i="2" s="1"/>
  <c r="I19" i="2"/>
  <c r="D20" i="2" s="1"/>
  <c r="K17" i="2"/>
  <c r="C19" i="2" l="1"/>
  <c r="F20" i="2"/>
  <c r="E20" i="2" s="1"/>
  <c r="I20" i="2" l="1"/>
  <c r="D21" i="2" s="1"/>
  <c r="J19" i="2"/>
  <c r="K19" i="2" s="1"/>
  <c r="C20" i="2" l="1"/>
  <c r="J20" i="2" s="1"/>
  <c r="F21" i="2"/>
  <c r="E21" i="2" s="1"/>
  <c r="I21" i="2" l="1"/>
  <c r="C23" i="1" s="1"/>
  <c r="K20" i="2"/>
  <c r="C29" i="1" l="1"/>
  <c r="D22" i="2"/>
  <c r="F22" i="2" s="1"/>
  <c r="E22" i="2" s="1"/>
  <c r="C21" i="2"/>
  <c r="C10" i="3" l="1"/>
  <c r="J10" i="3" s="1"/>
  <c r="I10" i="3"/>
  <c r="J21" i="2"/>
  <c r="K21" i="2" s="1"/>
  <c r="D11" i="3" l="1"/>
  <c r="K10" i="3"/>
  <c r="F11" i="3" l="1"/>
  <c r="E11" i="3" s="1"/>
  <c r="C11" i="3" l="1"/>
  <c r="J11" i="3" s="1"/>
  <c r="I11" i="3" l="1"/>
  <c r="D12" i="3" s="1"/>
  <c r="K11" i="3" l="1"/>
  <c r="F12" i="3"/>
  <c r="E12" i="3" s="1"/>
  <c r="C12" i="3" l="1"/>
  <c r="J12" i="3" s="1"/>
  <c r="I12" i="3" l="1"/>
  <c r="K12" i="3" s="1"/>
  <c r="D13" i="3" l="1"/>
  <c r="F13" i="3" s="1"/>
  <c r="E13" i="3" s="1"/>
  <c r="I13" i="3" l="1"/>
  <c r="D14" i="3" s="1"/>
  <c r="F14" i="3" s="1"/>
  <c r="E14" i="3" s="1"/>
  <c r="C13" i="3" l="1"/>
  <c r="J13" i="3" s="1"/>
  <c r="K13" i="3" s="1"/>
  <c r="C14" i="3"/>
  <c r="J14" i="3" l="1"/>
  <c r="I14" i="3"/>
  <c r="D15" i="3" s="1"/>
  <c r="K14" i="3" l="1"/>
  <c r="F15" i="3"/>
  <c r="E15" i="3" s="1"/>
  <c r="C15" i="3" l="1"/>
  <c r="J15" i="3" s="1"/>
  <c r="I15" i="3" l="1"/>
  <c r="D16" i="3" s="1"/>
  <c r="K15" i="3" l="1"/>
  <c r="F16" i="3"/>
  <c r="E16" i="3" s="1"/>
  <c r="C16" i="3" l="1"/>
  <c r="J16" i="3" s="1"/>
  <c r="I16" i="3" l="1"/>
  <c r="D17" i="3" s="1"/>
  <c r="K16" i="3" l="1"/>
  <c r="F17" i="3"/>
  <c r="E17" i="3" s="1"/>
  <c r="C17" i="3" l="1"/>
  <c r="J17" i="3" s="1"/>
  <c r="I17" i="3" l="1"/>
  <c r="K17" i="3" s="1"/>
  <c r="D18" i="3" l="1"/>
  <c r="F18" i="3" s="1"/>
  <c r="E18" i="3" s="1"/>
  <c r="C18" i="3" l="1"/>
  <c r="J18" i="3" s="1"/>
  <c r="I18" i="3" l="1"/>
  <c r="D19" i="3" s="1"/>
  <c r="K18" i="3" l="1"/>
  <c r="F19" i="3"/>
  <c r="E19" i="3" s="1"/>
  <c r="C19" i="3" l="1"/>
  <c r="J19" i="3" s="1"/>
  <c r="I19" i="3" l="1"/>
  <c r="K19" i="3" s="1"/>
  <c r="D20" i="3" l="1"/>
  <c r="F20" i="3" s="1"/>
  <c r="E20" i="3" s="1"/>
  <c r="C20" i="3" l="1"/>
  <c r="J20" i="3" s="1"/>
  <c r="I20" i="3" l="1"/>
  <c r="K20" i="3" s="1"/>
  <c r="D21" i="3" l="1"/>
  <c r="F21" i="3" s="1"/>
  <c r="E21" i="3" s="1"/>
  <c r="C21" i="3" l="1"/>
  <c r="J21" i="3" s="1"/>
  <c r="I21" i="3" l="1"/>
  <c r="D22" i="3" s="1"/>
  <c r="C25" i="1"/>
  <c r="K21" i="3" l="1"/>
  <c r="F22" i="3"/>
  <c r="E22" i="3" s="1"/>
  <c r="C31" i="1"/>
  <c r="I22" i="2" l="1"/>
  <c r="C22" i="2"/>
  <c r="J22" i="2" s="1"/>
  <c r="D23" i="2" l="1"/>
  <c r="K22" i="2"/>
  <c r="F23" i="2" l="1"/>
  <c r="E23" i="2" l="1"/>
  <c r="C23" i="2" s="1"/>
  <c r="J23" i="2" s="1"/>
  <c r="I23" i="2" l="1"/>
  <c r="D24" i="2" s="1"/>
  <c r="K23" i="2" l="1"/>
  <c r="F24" i="2"/>
  <c r="E24" i="2" l="1"/>
  <c r="C24" i="2" s="1"/>
  <c r="J24" i="2" s="1"/>
  <c r="I24" i="2" l="1"/>
  <c r="D25" i="2" s="1"/>
  <c r="K24" i="2" l="1"/>
  <c r="F25" i="2"/>
  <c r="E25" i="2" l="1"/>
  <c r="C25" i="2" s="1"/>
  <c r="J25" i="2" s="1"/>
  <c r="I25" i="2" l="1"/>
  <c r="K25" i="2" s="1"/>
  <c r="D26" i="2" l="1"/>
  <c r="F26" i="2" s="1"/>
  <c r="E26" i="2" l="1"/>
  <c r="C26" i="2" s="1"/>
  <c r="J26" i="2" s="1"/>
  <c r="I26" i="2" l="1"/>
  <c r="D27" i="2" l="1"/>
  <c r="F27" i="2" s="1"/>
  <c r="K26" i="2"/>
  <c r="I22" i="3" l="1"/>
  <c r="D23" i="3" s="1"/>
  <c r="C22" i="3"/>
  <c r="J22" i="3" s="1"/>
  <c r="K22" i="3" l="1"/>
  <c r="F23" i="3"/>
  <c r="E23" i="3" s="1"/>
  <c r="C23" i="3" l="1"/>
  <c r="J23" i="3" s="1"/>
  <c r="I23" i="3" l="1"/>
  <c r="D24" i="3" s="1"/>
  <c r="K23" i="3" l="1"/>
  <c r="F24" i="3"/>
  <c r="E24" i="3" s="1"/>
  <c r="I24" i="3" l="1"/>
  <c r="C24" i="3" l="1"/>
  <c r="J24" i="3" s="1"/>
  <c r="K24" i="3" s="1"/>
  <c r="D25" i="3"/>
  <c r="F25" i="3" l="1"/>
  <c r="E25" i="3" s="1"/>
  <c r="C25" i="3" l="1"/>
  <c r="J25" i="3" s="1"/>
  <c r="I25" i="3" l="1"/>
  <c r="D26" i="3" s="1"/>
  <c r="K25" i="3" l="1"/>
  <c r="F26" i="3"/>
  <c r="E26" i="3" s="1"/>
  <c r="C26" i="3" l="1"/>
  <c r="J26" i="3" s="1"/>
  <c r="I26" i="3" l="1"/>
  <c r="K26" i="3" s="1"/>
  <c r="D27" i="3" l="1"/>
  <c r="F27" i="3" s="1"/>
  <c r="E27" i="3" s="1"/>
  <c r="C27" i="3" l="1"/>
  <c r="J27" i="3" s="1"/>
  <c r="I27" i="3" l="1"/>
  <c r="K27" i="3" s="1"/>
  <c r="D28" i="3" l="1"/>
  <c r="F28" i="3" s="1"/>
  <c r="E28" i="3" s="1"/>
  <c r="I28" i="3" l="1"/>
  <c r="C28" i="3" l="1"/>
  <c r="J28" i="3" s="1"/>
  <c r="K28" i="3" s="1"/>
  <c r="D29" i="3"/>
  <c r="F29" i="3" l="1"/>
  <c r="E29" i="3" s="1"/>
  <c r="I29" i="3" l="1"/>
  <c r="C29" i="3" l="1"/>
  <c r="J29" i="3" s="1"/>
  <c r="K29" i="3" s="1"/>
  <c r="D30" i="3"/>
  <c r="F30" i="3" l="1"/>
  <c r="E30" i="3" s="1"/>
  <c r="C30" i="3" l="1"/>
  <c r="J30" i="3" s="1"/>
  <c r="I30" i="3" l="1"/>
  <c r="D31" i="3" s="1"/>
  <c r="K30" i="3" l="1"/>
  <c r="F31" i="3"/>
  <c r="E31" i="3" s="1"/>
  <c r="C31" i="3" l="1"/>
  <c r="J31" i="3" s="1"/>
  <c r="I31" i="3" l="1"/>
  <c r="K31" i="3" s="1"/>
  <c r="D32" i="3" l="1"/>
  <c r="F32" i="3" s="1"/>
  <c r="E32" i="3" s="1"/>
  <c r="I32" i="3" l="1"/>
  <c r="C32" i="3" l="1"/>
  <c r="J32" i="3" s="1"/>
  <c r="K32" i="3" s="1"/>
  <c r="D33" i="3"/>
  <c r="F33" i="3" l="1"/>
  <c r="E33" i="3" s="1"/>
  <c r="C33" i="3" l="1"/>
  <c r="J33" i="3" s="1"/>
  <c r="I33" i="3" l="1"/>
  <c r="K33" i="3" s="1"/>
  <c r="D34" i="3" l="1"/>
  <c r="F34" i="3" s="1"/>
  <c r="E34" i="3" s="1"/>
  <c r="C34" i="3" l="1"/>
  <c r="J34" i="3" s="1"/>
  <c r="I34" i="3" l="1"/>
  <c r="K34" i="3" s="1"/>
  <c r="D35" i="3" l="1"/>
  <c r="F35" i="3" s="1"/>
  <c r="E35" i="3" s="1"/>
  <c r="C35" i="3" l="1"/>
  <c r="J35" i="3" s="1"/>
  <c r="I35" i="3" l="1"/>
  <c r="K35" i="3" s="1"/>
  <c r="D36" i="3" l="1"/>
  <c r="F36" i="3" s="1"/>
  <c r="E36" i="3" s="1"/>
  <c r="C36" i="3" l="1"/>
  <c r="J36" i="3" s="1"/>
  <c r="I36" i="3" l="1"/>
  <c r="D37" i="3" s="1"/>
  <c r="K36" i="3" l="1"/>
  <c r="F37" i="3"/>
  <c r="E37" i="3" s="1"/>
  <c r="C37" i="3" l="1"/>
  <c r="J37" i="3" s="1"/>
  <c r="I37" i="3" l="1"/>
  <c r="K37" i="3" s="1"/>
  <c r="D38" i="3" l="1"/>
  <c r="F38" i="3" s="1"/>
  <c r="E38" i="3" s="1"/>
  <c r="C38" i="3" l="1"/>
  <c r="J38" i="3" s="1"/>
  <c r="I38" i="3" l="1"/>
  <c r="K38" i="3" s="1"/>
  <c r="D39" i="3" l="1"/>
  <c r="F39" i="3" s="1"/>
  <c r="E39" i="3" s="1"/>
  <c r="C39" i="3" l="1"/>
  <c r="J39" i="3" s="1"/>
  <c r="I39" i="3" l="1"/>
  <c r="D40" i="3" s="1"/>
  <c r="K39" i="3" l="1"/>
  <c r="F40" i="3"/>
  <c r="E40" i="3" s="1"/>
  <c r="C40" i="3" l="1"/>
  <c r="J40" i="3" s="1"/>
  <c r="I40" i="3" l="1"/>
  <c r="D41" i="3" s="1"/>
  <c r="K40" i="3" l="1"/>
  <c r="F41" i="3"/>
  <c r="E41" i="3" s="1"/>
  <c r="C41" i="3" l="1"/>
  <c r="J41" i="3" s="1"/>
  <c r="I41" i="3" l="1"/>
  <c r="D42" i="3" s="1"/>
  <c r="K41" i="3" l="1"/>
  <c r="F42" i="3"/>
  <c r="E42" i="3" s="1"/>
  <c r="C42" i="3" l="1"/>
  <c r="J42" i="3" s="1"/>
  <c r="I42" i="3" l="1"/>
  <c r="D43" i="3" s="1"/>
  <c r="K42" i="3" l="1"/>
  <c r="F43" i="3"/>
  <c r="E43" i="3" s="1"/>
  <c r="C43" i="3" l="1"/>
  <c r="J43" i="3" s="1"/>
  <c r="I43" i="3" l="1"/>
  <c r="D44" i="3" s="1"/>
  <c r="K43" i="3" l="1"/>
  <c r="F44" i="3"/>
  <c r="E44" i="3" s="1"/>
  <c r="C44" i="3" l="1"/>
  <c r="J44" i="3" s="1"/>
  <c r="I44" i="3" l="1"/>
  <c r="D45" i="3" s="1"/>
  <c r="K44" i="3" l="1"/>
  <c r="F45" i="3"/>
  <c r="E45" i="3" s="1"/>
  <c r="C45" i="3" l="1"/>
  <c r="J45" i="3" s="1"/>
  <c r="I45" i="3" l="1"/>
  <c r="K45" i="3" s="1"/>
  <c r="D46" i="3" l="1"/>
  <c r="F46" i="3" s="1"/>
  <c r="E46" i="3" s="1"/>
  <c r="C46" i="3" l="1"/>
  <c r="J46" i="3" s="1"/>
  <c r="I46" i="3" l="1"/>
  <c r="D47" i="3" s="1"/>
  <c r="K46" i="3" l="1"/>
  <c r="F47" i="3"/>
  <c r="E47" i="3" s="1"/>
  <c r="C47" i="3" l="1"/>
  <c r="J47" i="3" s="1"/>
  <c r="I47" i="3" l="1"/>
  <c r="K47" i="3" s="1"/>
  <c r="D48" i="3" l="1"/>
  <c r="F48" i="3" s="1"/>
  <c r="E48" i="3" s="1"/>
  <c r="C48" i="3" l="1"/>
  <c r="J48" i="3" s="1"/>
  <c r="I48" i="3" l="1"/>
  <c r="D49" i="3" s="1"/>
  <c r="K48" i="3" l="1"/>
  <c r="F49" i="3"/>
  <c r="E49" i="3" s="1"/>
  <c r="C49" i="3" l="1"/>
  <c r="J49" i="3" s="1"/>
  <c r="I49" i="3" l="1"/>
  <c r="K49" i="3" s="1"/>
  <c r="D50" i="3" l="1"/>
  <c r="F50" i="3" s="1"/>
  <c r="E50" i="3" s="1"/>
  <c r="C50" i="3" l="1"/>
  <c r="J50" i="3" s="1"/>
  <c r="I50" i="3" l="1"/>
  <c r="D51" i="3" s="1"/>
  <c r="K50" i="3" l="1"/>
  <c r="F51" i="3"/>
  <c r="E51" i="3" s="1"/>
  <c r="C51" i="3" l="1"/>
  <c r="J51" i="3" s="1"/>
  <c r="I51" i="3" l="1"/>
  <c r="D52" i="3" s="1"/>
  <c r="K51" i="3" l="1"/>
  <c r="F52" i="3"/>
  <c r="E52" i="3" s="1"/>
  <c r="C52" i="3" l="1"/>
  <c r="J52" i="3" s="1"/>
  <c r="I52" i="3" l="1"/>
  <c r="D53" i="3" s="1"/>
  <c r="K52" i="3" l="1"/>
  <c r="F53" i="3"/>
  <c r="E53" i="3" s="1"/>
  <c r="C53" i="3" l="1"/>
  <c r="J53" i="3" s="1"/>
  <c r="I53" i="3" l="1"/>
  <c r="K53" i="3" s="1"/>
  <c r="D54" i="3" l="1"/>
  <c r="F54" i="3" s="1"/>
  <c r="E54" i="3" s="1"/>
  <c r="C54" i="3" l="1"/>
  <c r="J54" i="3" s="1"/>
  <c r="I54" i="3" l="1"/>
  <c r="D55" i="3" s="1"/>
  <c r="K54" i="3" l="1"/>
  <c r="F55" i="3"/>
  <c r="E55" i="3" s="1"/>
  <c r="C55" i="3" l="1"/>
  <c r="J55" i="3" s="1"/>
  <c r="I55" i="3" l="1"/>
  <c r="D56" i="3" s="1"/>
  <c r="K55" i="3" l="1"/>
  <c r="F56" i="3"/>
  <c r="E56" i="3" s="1"/>
  <c r="C56" i="3" l="1"/>
  <c r="J56" i="3" s="1"/>
  <c r="I56" i="3" l="1"/>
  <c r="D57" i="3" s="1"/>
  <c r="K56" i="3" l="1"/>
  <c r="F57" i="3"/>
  <c r="E57" i="3" s="1"/>
  <c r="C57" i="3" l="1"/>
  <c r="J57" i="3" s="1"/>
  <c r="I57" i="3" l="1"/>
  <c r="D58" i="3" s="1"/>
  <c r="K57" i="3" l="1"/>
  <c r="F58" i="3"/>
  <c r="E58" i="3" s="1"/>
  <c r="C58" i="3" l="1"/>
  <c r="J58" i="3" s="1"/>
  <c r="I58" i="3" l="1"/>
  <c r="D59" i="3" s="1"/>
  <c r="K58" i="3" l="1"/>
  <c r="F59" i="3"/>
  <c r="E59" i="3" s="1"/>
  <c r="C59" i="3" l="1"/>
  <c r="J59" i="3" s="1"/>
  <c r="I59" i="3" l="1"/>
  <c r="D60" i="3" s="1"/>
  <c r="K59" i="3" l="1"/>
  <c r="F60" i="3"/>
  <c r="E60" i="3" s="1"/>
  <c r="C60" i="3" l="1"/>
  <c r="J60" i="3" s="1"/>
  <c r="I60" i="3" l="1"/>
  <c r="D61" i="3" s="1"/>
  <c r="K60" i="3" l="1"/>
  <c r="F61" i="3"/>
  <c r="E61" i="3" s="1"/>
  <c r="C61" i="3" l="1"/>
  <c r="J61" i="3" s="1"/>
  <c r="I61" i="3" l="1"/>
  <c r="D62" i="3" s="1"/>
  <c r="K61" i="3" l="1"/>
  <c r="F62" i="3"/>
  <c r="E62" i="3" s="1"/>
  <c r="C62" i="3" l="1"/>
  <c r="J62" i="3" s="1"/>
  <c r="I62" i="3" l="1"/>
  <c r="D63" i="3" s="1"/>
  <c r="K62" i="3" l="1"/>
  <c r="F63" i="3"/>
  <c r="E63" i="3" s="1"/>
  <c r="C63" i="3" l="1"/>
  <c r="J63" i="3" s="1"/>
  <c r="I63" i="3" l="1"/>
  <c r="D64" i="3" s="1"/>
  <c r="K63" i="3" l="1"/>
  <c r="F64" i="3"/>
  <c r="E64" i="3" s="1"/>
  <c r="C64" i="3" l="1"/>
  <c r="J64" i="3" s="1"/>
  <c r="I64" i="3" l="1"/>
  <c r="D65" i="3" s="1"/>
  <c r="K64" i="3" l="1"/>
  <c r="F65" i="3"/>
  <c r="E65" i="3" s="1"/>
  <c r="C65" i="3" l="1"/>
  <c r="J65" i="3" s="1"/>
  <c r="I65" i="3" l="1"/>
  <c r="D66" i="3" s="1"/>
  <c r="K65" i="3" l="1"/>
  <c r="F66" i="3"/>
  <c r="E66" i="3" s="1"/>
  <c r="C66" i="3" l="1"/>
  <c r="J66" i="3" s="1"/>
  <c r="I66" i="3" l="1"/>
  <c r="D67" i="3" s="1"/>
  <c r="K66" i="3" l="1"/>
  <c r="F67" i="3"/>
  <c r="E67" i="3" s="1"/>
  <c r="C67" i="3" l="1"/>
  <c r="J67" i="3" s="1"/>
  <c r="I67" i="3" l="1"/>
  <c r="D68" i="3" s="1"/>
  <c r="K67" i="3" l="1"/>
  <c r="F68" i="3"/>
  <c r="E68" i="3" s="1"/>
  <c r="C68" i="3" l="1"/>
  <c r="J68" i="3" s="1"/>
  <c r="I68" i="3" l="1"/>
  <c r="K68" i="3" s="1"/>
  <c r="D69" i="3" l="1"/>
  <c r="F69" i="3" s="1"/>
  <c r="E69" i="3" s="1"/>
  <c r="C69" i="3" l="1"/>
  <c r="J69" i="3" s="1"/>
  <c r="I69" i="3" l="1"/>
  <c r="D70" i="3" s="1"/>
  <c r="K69" i="3" l="1"/>
  <c r="F70" i="3"/>
  <c r="E70" i="3" s="1"/>
  <c r="C70" i="3" l="1"/>
  <c r="J70" i="3" s="1"/>
  <c r="I70" i="3" l="1"/>
  <c r="D71" i="3" s="1"/>
  <c r="K70" i="3" l="1"/>
  <c r="F71" i="3"/>
  <c r="E71" i="3" s="1"/>
  <c r="C71" i="3" l="1"/>
  <c r="J71" i="3" s="1"/>
  <c r="I71" i="3" l="1"/>
  <c r="D72" i="3" s="1"/>
  <c r="K71" i="3" l="1"/>
  <c r="F72" i="3"/>
  <c r="E72" i="3" s="1"/>
  <c r="C72" i="3" l="1"/>
  <c r="J72" i="3" s="1"/>
  <c r="I72" i="3" l="1"/>
  <c r="K72" i="3" s="1"/>
  <c r="D73" i="3" l="1"/>
  <c r="F73" i="3" s="1"/>
  <c r="E73" i="3" s="1"/>
  <c r="C73" i="3" l="1"/>
  <c r="J73" i="3" s="1"/>
  <c r="I73" i="3" l="1"/>
  <c r="K73" i="3" s="1"/>
  <c r="D74" i="3" l="1"/>
  <c r="F74" i="3" s="1"/>
  <c r="E74" i="3" s="1"/>
  <c r="C74" i="3" l="1"/>
  <c r="J74" i="3" s="1"/>
  <c r="I74" i="3" l="1"/>
  <c r="D75" i="3" s="1"/>
  <c r="K74" i="3" l="1"/>
  <c r="F75" i="3"/>
  <c r="E75" i="3" s="1"/>
  <c r="C75" i="3" l="1"/>
  <c r="J75" i="3" s="1"/>
  <c r="I75" i="3" l="1"/>
  <c r="D76" i="3" s="1"/>
  <c r="K75" i="3" l="1"/>
  <c r="F76" i="3"/>
  <c r="E76" i="3" s="1"/>
  <c r="C76" i="3" l="1"/>
  <c r="J76" i="3" s="1"/>
  <c r="I76" i="3" l="1"/>
  <c r="D77" i="3" s="1"/>
  <c r="K76" i="3" l="1"/>
  <c r="F77" i="3"/>
  <c r="E77" i="3" s="1"/>
  <c r="C77" i="3" l="1"/>
  <c r="J77" i="3" s="1"/>
  <c r="I77" i="3" l="1"/>
  <c r="K77" i="3" s="1"/>
  <c r="D78" i="3" l="1"/>
  <c r="F78" i="3" s="1"/>
  <c r="E78" i="3" s="1"/>
  <c r="C78" i="3" l="1"/>
  <c r="J78" i="3" s="1"/>
  <c r="I78" i="3" l="1"/>
  <c r="D79" i="3" s="1"/>
  <c r="K78" i="3" l="1"/>
  <c r="F79" i="3"/>
  <c r="E79" i="3" s="1"/>
  <c r="C79" i="3" l="1"/>
  <c r="J79" i="3" s="1"/>
  <c r="I79" i="3" l="1"/>
  <c r="K79" i="3" s="1"/>
  <c r="D80" i="3" l="1"/>
  <c r="F80" i="3" s="1"/>
  <c r="E80" i="3" s="1"/>
  <c r="C80" i="3" l="1"/>
  <c r="J80" i="3" s="1"/>
  <c r="I80" i="3" l="1"/>
  <c r="D81" i="3" s="1"/>
  <c r="K80" i="3" l="1"/>
  <c r="F81" i="3"/>
  <c r="E81" i="3" s="1"/>
  <c r="C81" i="3" l="1"/>
  <c r="J81" i="3" s="1"/>
  <c r="I81" i="3" l="1"/>
  <c r="D82" i="3" s="1"/>
  <c r="K81" i="3" l="1"/>
  <c r="F82" i="3"/>
  <c r="E82" i="3" s="1"/>
  <c r="C82" i="3" l="1"/>
  <c r="J82" i="3" s="1"/>
  <c r="I82" i="3" l="1"/>
  <c r="K82" i="3" s="1"/>
  <c r="D83" i="3" l="1"/>
  <c r="F83" i="3" s="1"/>
  <c r="E83" i="3" s="1"/>
  <c r="C83" i="3" l="1"/>
  <c r="J83" i="3" s="1"/>
  <c r="I83" i="3" l="1"/>
  <c r="D84" i="3" s="1"/>
  <c r="K83" i="3" l="1"/>
  <c r="F84" i="3"/>
  <c r="E84" i="3" s="1"/>
  <c r="C84" i="3" l="1"/>
  <c r="J84" i="3" s="1"/>
  <c r="I84" i="3" l="1"/>
  <c r="D85" i="3" s="1"/>
  <c r="K84" i="3" l="1"/>
  <c r="F85" i="3"/>
  <c r="E85" i="3" s="1"/>
  <c r="C85" i="3" l="1"/>
  <c r="J85" i="3" s="1"/>
  <c r="I85" i="3" l="1"/>
  <c r="D86" i="3" s="1"/>
  <c r="K85" i="3" l="1"/>
  <c r="F86" i="3"/>
  <c r="E86" i="3" s="1"/>
  <c r="C86" i="3" l="1"/>
  <c r="J86" i="3" s="1"/>
  <c r="I86" i="3" l="1"/>
  <c r="K86" i="3" s="1"/>
  <c r="D87" i="3" l="1"/>
  <c r="F87" i="3" s="1"/>
  <c r="E87" i="3" s="1"/>
  <c r="C87" i="3" l="1"/>
  <c r="J87" i="3" s="1"/>
  <c r="I87" i="3" l="1"/>
  <c r="D88" i="3" s="1"/>
  <c r="K87" i="3" l="1"/>
  <c r="F88" i="3"/>
  <c r="E88" i="3" s="1"/>
  <c r="C88" i="3" l="1"/>
  <c r="J88" i="3" s="1"/>
  <c r="I88" i="3" l="1"/>
  <c r="D89" i="3" s="1"/>
  <c r="K88" i="3" l="1"/>
  <c r="F89" i="3"/>
  <c r="E89" i="3" s="1"/>
  <c r="C89" i="3" l="1"/>
  <c r="J89" i="3" s="1"/>
  <c r="I89" i="3" l="1"/>
  <c r="D90" i="3" s="1"/>
  <c r="K89" i="3" l="1"/>
  <c r="F90" i="3"/>
  <c r="E90" i="3" s="1"/>
  <c r="C90" i="3" l="1"/>
  <c r="J90" i="3" s="1"/>
  <c r="I90" i="3" l="1"/>
  <c r="D91" i="3" s="1"/>
  <c r="K90" i="3" l="1"/>
  <c r="F91" i="3"/>
  <c r="E91" i="3" s="1"/>
  <c r="C91" i="3" l="1"/>
  <c r="J91" i="3" s="1"/>
  <c r="I91" i="3" l="1"/>
  <c r="K91" i="3" s="1"/>
  <c r="D92" i="3" l="1"/>
  <c r="F92" i="3" s="1"/>
  <c r="E92" i="3" s="1"/>
  <c r="C92" i="3" l="1"/>
  <c r="J92" i="3" s="1"/>
  <c r="I92" i="3" l="1"/>
  <c r="D93" i="3" s="1"/>
  <c r="K92" i="3" l="1"/>
  <c r="F93" i="3"/>
  <c r="E93" i="3" s="1"/>
  <c r="C93" i="3" l="1"/>
  <c r="J93" i="3" s="1"/>
  <c r="I93" i="3" l="1"/>
  <c r="K93" i="3" s="1"/>
  <c r="D94" i="3" l="1"/>
  <c r="F94" i="3" s="1"/>
  <c r="E94" i="3" s="1"/>
  <c r="C94" i="3" l="1"/>
  <c r="J94" i="3" s="1"/>
  <c r="I94" i="3" l="1"/>
  <c r="D95" i="3" s="1"/>
  <c r="K94" i="3" l="1"/>
  <c r="F95" i="3"/>
  <c r="E95" i="3" s="1"/>
  <c r="C95" i="3" l="1"/>
  <c r="J95" i="3" s="1"/>
  <c r="I95" i="3" l="1"/>
  <c r="D96" i="3" s="1"/>
  <c r="K95" i="3" l="1"/>
  <c r="F96" i="3"/>
  <c r="E96" i="3" s="1"/>
  <c r="C96" i="3" l="1"/>
  <c r="J96" i="3" s="1"/>
  <c r="I96" i="3" l="1"/>
  <c r="D97" i="3" s="1"/>
  <c r="K96" i="3" l="1"/>
  <c r="F97" i="3"/>
  <c r="E97" i="3" s="1"/>
  <c r="C97" i="3" l="1"/>
  <c r="J97" i="3" s="1"/>
  <c r="I97" i="3" l="1"/>
  <c r="D98" i="3" s="1"/>
  <c r="K97" i="3" l="1"/>
  <c r="F98" i="3"/>
  <c r="E98" i="3" s="1"/>
  <c r="C98" i="3" l="1"/>
  <c r="J98" i="3" s="1"/>
  <c r="I98" i="3" l="1"/>
  <c r="D99" i="3" s="1"/>
  <c r="K98" i="3" l="1"/>
  <c r="F99" i="3"/>
  <c r="E99" i="3" s="1"/>
  <c r="C99" i="3" l="1"/>
  <c r="J99" i="3" s="1"/>
  <c r="I99" i="3" l="1"/>
  <c r="K99" i="3" s="1"/>
  <c r="D100" i="3" l="1"/>
  <c r="F100" i="3" s="1"/>
  <c r="E100" i="3" s="1"/>
  <c r="C100" i="3" l="1"/>
  <c r="J100" i="3" s="1"/>
  <c r="I100" i="3" l="1"/>
  <c r="D101" i="3" s="1"/>
  <c r="K100" i="3" l="1"/>
  <c r="F101" i="3"/>
  <c r="E101" i="3" s="1"/>
  <c r="C101" i="3" l="1"/>
  <c r="J101" i="3" s="1"/>
  <c r="I101" i="3" l="1"/>
  <c r="D102" i="3" s="1"/>
  <c r="K101" i="3" l="1"/>
  <c r="F102" i="3"/>
  <c r="E102" i="3" s="1"/>
  <c r="C102" i="3" l="1"/>
  <c r="J102" i="3" s="1"/>
  <c r="I102" i="3" l="1"/>
  <c r="D103" i="3" s="1"/>
  <c r="K102" i="3" l="1"/>
  <c r="F103" i="3"/>
  <c r="E103" i="3" s="1"/>
  <c r="C103" i="3" l="1"/>
  <c r="J103" i="3" s="1"/>
  <c r="I103" i="3" l="1"/>
  <c r="D104" i="3" s="1"/>
  <c r="K103" i="3" l="1"/>
  <c r="F104" i="3"/>
  <c r="E104" i="3" s="1"/>
  <c r="C104" i="3" l="1"/>
  <c r="J104" i="3" s="1"/>
  <c r="I104" i="3" l="1"/>
  <c r="D105" i="3" s="1"/>
  <c r="K104" i="3" l="1"/>
  <c r="F105" i="3"/>
  <c r="E105" i="3" s="1"/>
  <c r="C105" i="3" l="1"/>
  <c r="J105" i="3" s="1"/>
  <c r="I105" i="3" l="1"/>
  <c r="D106" i="3" s="1"/>
  <c r="K105" i="3" l="1"/>
  <c r="F106" i="3"/>
  <c r="E106" i="3" s="1"/>
  <c r="C106" i="3" l="1"/>
  <c r="J106" i="3" s="1"/>
  <c r="I106" i="3" l="1"/>
  <c r="D107" i="3" s="1"/>
  <c r="K106" i="3" l="1"/>
  <c r="F107" i="3"/>
  <c r="E107" i="3" s="1"/>
  <c r="C107" i="3" l="1"/>
  <c r="J107" i="3" s="1"/>
  <c r="I107" i="3" l="1"/>
  <c r="D108" i="3" s="1"/>
  <c r="K107" i="3" l="1"/>
  <c r="F108" i="3"/>
  <c r="E108" i="3" s="1"/>
  <c r="C108" i="3" l="1"/>
  <c r="J108" i="3" s="1"/>
  <c r="I108" i="3" l="1"/>
  <c r="D109" i="3" s="1"/>
  <c r="K108" i="3" l="1"/>
  <c r="F109" i="3"/>
  <c r="E109" i="3" s="1"/>
  <c r="C109" i="3" l="1"/>
  <c r="J109" i="3" s="1"/>
  <c r="I109" i="3" l="1"/>
  <c r="D110" i="3" s="1"/>
  <c r="K109" i="3" l="1"/>
  <c r="F110" i="3"/>
  <c r="E110" i="3" s="1"/>
  <c r="C110" i="3" l="1"/>
  <c r="J110" i="3" s="1"/>
  <c r="I110" i="3" l="1"/>
  <c r="D111" i="3" s="1"/>
  <c r="K110" i="3" l="1"/>
  <c r="F111" i="3"/>
  <c r="E111" i="3" s="1"/>
  <c r="C111" i="3" l="1"/>
  <c r="J111" i="3" s="1"/>
  <c r="I111" i="3" l="1"/>
  <c r="D112" i="3" s="1"/>
  <c r="K111" i="3" l="1"/>
  <c r="F112" i="3"/>
  <c r="E112" i="3" s="1"/>
  <c r="C112" i="3" l="1"/>
  <c r="J112" i="3" s="1"/>
  <c r="I112" i="3" l="1"/>
  <c r="D113" i="3" s="1"/>
  <c r="K112" i="3" l="1"/>
  <c r="F113" i="3"/>
  <c r="E113" i="3" s="1"/>
  <c r="C113" i="3" l="1"/>
  <c r="J113" i="3" s="1"/>
  <c r="I113" i="3" l="1"/>
  <c r="D114" i="3" s="1"/>
  <c r="K113" i="3" l="1"/>
  <c r="F114" i="3"/>
  <c r="E114" i="3" s="1"/>
  <c r="C114" i="3" l="1"/>
  <c r="J114" i="3" s="1"/>
  <c r="I114" i="3" l="1"/>
  <c r="D115" i="3" s="1"/>
  <c r="K114" i="3" l="1"/>
  <c r="F115" i="3"/>
  <c r="E115" i="3" s="1"/>
  <c r="C115" i="3" l="1"/>
  <c r="J115" i="3" s="1"/>
  <c r="I115" i="3" l="1"/>
  <c r="D116" i="3" s="1"/>
  <c r="K115" i="3" l="1"/>
  <c r="F116" i="3"/>
  <c r="E116" i="3" s="1"/>
  <c r="C116" i="3" l="1"/>
  <c r="J116" i="3" s="1"/>
  <c r="I116" i="3" l="1"/>
  <c r="D117" i="3" s="1"/>
  <c r="K116" i="3" l="1"/>
  <c r="F117" i="3"/>
  <c r="E117" i="3" s="1"/>
  <c r="C117" i="3" l="1"/>
  <c r="J117" i="3" s="1"/>
  <c r="I117" i="3" l="1"/>
  <c r="D118" i="3" s="1"/>
  <c r="K117" i="3" l="1"/>
  <c r="F118" i="3"/>
  <c r="E118" i="3" s="1"/>
  <c r="C118" i="3" l="1"/>
  <c r="J118" i="3" s="1"/>
  <c r="I118" i="3" l="1"/>
  <c r="K118" i="3" s="1"/>
  <c r="D119" i="3" l="1"/>
  <c r="F119" i="3" s="1"/>
  <c r="E119" i="3" s="1"/>
  <c r="C119" i="3" l="1"/>
  <c r="J119" i="3" s="1"/>
  <c r="I119" i="3" l="1"/>
  <c r="D120" i="3" s="1"/>
  <c r="K119" i="3" l="1"/>
  <c r="F120" i="3"/>
  <c r="E120" i="3" s="1"/>
  <c r="C120" i="3" l="1"/>
  <c r="J120" i="3" s="1"/>
  <c r="I120" i="3" l="1"/>
  <c r="D121" i="3" s="1"/>
  <c r="K120" i="3" l="1"/>
  <c r="F121" i="3"/>
  <c r="E121" i="3" s="1"/>
  <c r="C121" i="3" l="1"/>
  <c r="J121" i="3" s="1"/>
  <c r="I121" i="3" l="1"/>
  <c r="D122" i="3" s="1"/>
  <c r="K121" i="3" l="1"/>
  <c r="F122" i="3"/>
  <c r="E122" i="3" s="1"/>
  <c r="C122" i="3" l="1"/>
  <c r="J122" i="3" s="1"/>
  <c r="I122" i="3" l="1"/>
  <c r="K122" i="3" s="1"/>
  <c r="D123" i="3" l="1"/>
  <c r="F123" i="3" s="1"/>
  <c r="E123" i="3" s="1"/>
  <c r="C123" i="3" l="1"/>
  <c r="J123" i="3" s="1"/>
  <c r="I123" i="3" l="1"/>
  <c r="D124" i="3" s="1"/>
  <c r="K123" i="3" l="1"/>
  <c r="F124" i="3"/>
  <c r="E124" i="3" s="1"/>
  <c r="C124" i="3" l="1"/>
  <c r="J124" i="3" s="1"/>
  <c r="I124" i="3" l="1"/>
  <c r="D125" i="3" s="1"/>
  <c r="K124" i="3" l="1"/>
  <c r="F125" i="3"/>
  <c r="E125" i="3" s="1"/>
  <c r="C125" i="3" l="1"/>
  <c r="J125" i="3" s="1"/>
  <c r="I125" i="3" l="1"/>
  <c r="D126" i="3" s="1"/>
  <c r="K125" i="3" l="1"/>
  <c r="F126" i="3"/>
  <c r="E126" i="3" s="1"/>
  <c r="C126" i="3" l="1"/>
  <c r="J126" i="3" s="1"/>
  <c r="I126" i="3" l="1"/>
  <c r="D127" i="3" s="1"/>
  <c r="K126" i="3" l="1"/>
  <c r="F127" i="3"/>
  <c r="E127" i="3" s="1"/>
  <c r="C127" i="3" l="1"/>
  <c r="J127" i="3" s="1"/>
  <c r="I127" i="3" l="1"/>
  <c r="K127" i="3" s="1"/>
  <c r="D128" i="3" l="1"/>
  <c r="F128" i="3" s="1"/>
  <c r="E128" i="3" s="1"/>
  <c r="C128" i="3" l="1"/>
  <c r="J128" i="3" s="1"/>
  <c r="I128" i="3" l="1"/>
  <c r="D129" i="3" s="1"/>
  <c r="K128" i="3" l="1"/>
  <c r="F129" i="3"/>
  <c r="E129" i="3" s="1"/>
  <c r="C129" i="3" l="1"/>
  <c r="J129" i="3" s="1"/>
  <c r="I129" i="3" l="1"/>
  <c r="D130" i="3" s="1"/>
  <c r="K129" i="3" l="1"/>
  <c r="F130" i="3"/>
  <c r="E130" i="3" s="1"/>
  <c r="C130" i="3" l="1"/>
  <c r="J130" i="3" s="1"/>
  <c r="I130" i="3" l="1"/>
  <c r="D131" i="3" s="1"/>
  <c r="K130" i="3" l="1"/>
  <c r="F131" i="3"/>
  <c r="E131" i="3" s="1"/>
  <c r="C131" i="3" l="1"/>
  <c r="J131" i="3" s="1"/>
  <c r="I131" i="3" l="1"/>
  <c r="D132" i="3" s="1"/>
  <c r="K131" i="3" l="1"/>
  <c r="F132" i="3"/>
  <c r="E132" i="3" s="1"/>
  <c r="C132" i="3" l="1"/>
  <c r="J132" i="3" s="1"/>
  <c r="I132" i="3" l="1"/>
  <c r="K132" i="3" s="1"/>
  <c r="D133" i="3" l="1"/>
  <c r="F133" i="3" s="1"/>
  <c r="E133" i="3" s="1"/>
  <c r="C133" i="3" l="1"/>
  <c r="J133" i="3" s="1"/>
  <c r="I133" i="3" l="1"/>
  <c r="D134" i="3" s="1"/>
  <c r="K133" i="3" l="1"/>
  <c r="F134" i="3"/>
  <c r="E134" i="3" s="1"/>
  <c r="C134" i="3" l="1"/>
  <c r="J134" i="3" s="1"/>
  <c r="I134" i="3" l="1"/>
  <c r="D135" i="3" s="1"/>
  <c r="K134" i="3" l="1"/>
  <c r="F135" i="3"/>
  <c r="E135" i="3" s="1"/>
  <c r="C135" i="3" l="1"/>
  <c r="J135" i="3" s="1"/>
  <c r="I135" i="3" l="1"/>
  <c r="D136" i="3" s="1"/>
  <c r="K135" i="3" l="1"/>
  <c r="F136" i="3"/>
  <c r="E136" i="3" s="1"/>
  <c r="C136" i="3" l="1"/>
  <c r="J136" i="3" s="1"/>
  <c r="I136" i="3" l="1"/>
  <c r="K136" i="3" s="1"/>
  <c r="D137" i="3" l="1"/>
  <c r="F137" i="3" s="1"/>
  <c r="E137" i="3" s="1"/>
  <c r="C137" i="3" l="1"/>
  <c r="J137" i="3" s="1"/>
  <c r="I137" i="3" l="1"/>
  <c r="D138" i="3" s="1"/>
  <c r="K137" i="3" l="1"/>
  <c r="F138" i="3"/>
  <c r="E138" i="3" s="1"/>
  <c r="C138" i="3" l="1"/>
  <c r="J138" i="3" s="1"/>
  <c r="I138" i="3" l="1"/>
  <c r="D139" i="3" s="1"/>
  <c r="K138" i="3" l="1"/>
  <c r="F139" i="3"/>
  <c r="E139" i="3" s="1"/>
  <c r="C139" i="3" l="1"/>
  <c r="J139" i="3" s="1"/>
  <c r="I139" i="3" l="1"/>
  <c r="K139" i="3" s="1"/>
  <c r="D140" i="3" l="1"/>
  <c r="F140" i="3" s="1"/>
  <c r="E140" i="3" s="1"/>
  <c r="C140" i="3" l="1"/>
  <c r="J140" i="3" s="1"/>
  <c r="I140" i="3" l="1"/>
  <c r="K140" i="3" s="1"/>
  <c r="D141" i="3" l="1"/>
  <c r="F141" i="3" s="1"/>
  <c r="E141" i="3" s="1"/>
  <c r="C141" i="3" l="1"/>
  <c r="J141" i="3" s="1"/>
  <c r="I141" i="3" l="1"/>
  <c r="D142" i="3" s="1"/>
  <c r="K141" i="3" l="1"/>
  <c r="F142" i="3"/>
  <c r="E142" i="3" s="1"/>
  <c r="C142" i="3" l="1"/>
  <c r="J142" i="3" s="1"/>
  <c r="I142" i="3" l="1"/>
  <c r="D143" i="3" s="1"/>
  <c r="K142" i="3" l="1"/>
  <c r="F143" i="3"/>
  <c r="E143" i="3" s="1"/>
  <c r="C143" i="3" l="1"/>
  <c r="J143" i="3" s="1"/>
  <c r="I143" i="3" l="1"/>
  <c r="D144" i="3" s="1"/>
  <c r="K143" i="3" l="1"/>
  <c r="F144" i="3"/>
  <c r="E144" i="3" s="1"/>
  <c r="C144" i="3" l="1"/>
  <c r="J144" i="3" s="1"/>
  <c r="I144" i="3" l="1"/>
  <c r="D145" i="3" s="1"/>
  <c r="K144" i="3" l="1"/>
  <c r="F145" i="3"/>
  <c r="E145" i="3" s="1"/>
  <c r="C145" i="3" l="1"/>
  <c r="J145" i="3" s="1"/>
  <c r="I145" i="3" l="1"/>
  <c r="D146" i="3" s="1"/>
  <c r="K145" i="3" l="1"/>
  <c r="F146" i="3"/>
  <c r="E146" i="3" s="1"/>
  <c r="C146" i="3" l="1"/>
  <c r="J146" i="3" s="1"/>
  <c r="I146" i="3" l="1"/>
  <c r="D147" i="3" s="1"/>
  <c r="K146" i="3" l="1"/>
  <c r="F147" i="3"/>
  <c r="E147" i="3" s="1"/>
  <c r="C147" i="3" l="1"/>
  <c r="J147" i="3" s="1"/>
  <c r="I147" i="3" l="1"/>
  <c r="D148" i="3" s="1"/>
  <c r="K147" i="3" l="1"/>
  <c r="F148" i="3"/>
  <c r="E148" i="3" s="1"/>
  <c r="C148" i="3" l="1"/>
  <c r="J148" i="3" s="1"/>
  <c r="I148" i="3" l="1"/>
  <c r="D149" i="3" s="1"/>
  <c r="K148" i="3" l="1"/>
  <c r="F149" i="3"/>
  <c r="E149" i="3" s="1"/>
  <c r="C149" i="3" l="1"/>
  <c r="J149" i="3" s="1"/>
  <c r="I149" i="3" l="1"/>
  <c r="K149" i="3" s="1"/>
  <c r="D150" i="3" l="1"/>
  <c r="F150" i="3" s="1"/>
  <c r="E150" i="3" s="1"/>
  <c r="C150" i="3" l="1"/>
  <c r="J150" i="3" s="1"/>
  <c r="I150" i="3" l="1"/>
  <c r="D151" i="3" s="1"/>
  <c r="K150" i="3" l="1"/>
  <c r="F151" i="3"/>
  <c r="E151" i="3" s="1"/>
  <c r="C151" i="3" l="1"/>
  <c r="J151" i="3" s="1"/>
  <c r="I151" i="3" l="1"/>
  <c r="D152" i="3" s="1"/>
  <c r="K151" i="3" l="1"/>
  <c r="F152" i="3"/>
  <c r="E152" i="3" s="1"/>
  <c r="C152" i="3" l="1"/>
  <c r="J152" i="3" s="1"/>
  <c r="I152" i="3" l="1"/>
  <c r="D153" i="3" s="1"/>
  <c r="K152" i="3" l="1"/>
  <c r="F153" i="3"/>
  <c r="E153" i="3" s="1"/>
  <c r="C153" i="3" l="1"/>
  <c r="J153" i="3" s="1"/>
  <c r="I153" i="3" l="1"/>
  <c r="D154" i="3" s="1"/>
  <c r="K153" i="3" l="1"/>
  <c r="F154" i="3"/>
  <c r="E154" i="3" s="1"/>
  <c r="C154" i="3" l="1"/>
  <c r="J154" i="3" s="1"/>
  <c r="I154" i="3" l="1"/>
  <c r="K154" i="3" s="1"/>
  <c r="D155" i="3" l="1"/>
  <c r="F155" i="3" s="1"/>
  <c r="E155" i="3" s="1"/>
  <c r="C155" i="3" l="1"/>
  <c r="J155" i="3" s="1"/>
  <c r="I155" i="3" l="1"/>
  <c r="K155" i="3" s="1"/>
  <c r="D156" i="3" l="1"/>
  <c r="F156" i="3" s="1"/>
  <c r="E156" i="3" s="1"/>
  <c r="C156" i="3" l="1"/>
  <c r="J156" i="3" s="1"/>
  <c r="I156" i="3" l="1"/>
  <c r="D157" i="3" s="1"/>
  <c r="K156" i="3" l="1"/>
  <c r="F157" i="3"/>
  <c r="E157" i="3" s="1"/>
  <c r="C157" i="3" l="1"/>
  <c r="J157" i="3" s="1"/>
  <c r="I157" i="3" l="1"/>
  <c r="D158" i="3" s="1"/>
  <c r="K157" i="3" l="1"/>
  <c r="F158" i="3"/>
  <c r="E158" i="3" s="1"/>
  <c r="C158" i="3" l="1"/>
  <c r="J158" i="3" s="1"/>
  <c r="I158" i="3" l="1"/>
  <c r="D159" i="3" s="1"/>
  <c r="K158" i="3" l="1"/>
  <c r="F159" i="3"/>
  <c r="E159" i="3" s="1"/>
  <c r="C159" i="3" l="1"/>
  <c r="J159" i="3" s="1"/>
  <c r="I159" i="3" l="1"/>
  <c r="K159" i="3" s="1"/>
  <c r="D160" i="3" l="1"/>
  <c r="F160" i="3" s="1"/>
  <c r="E160" i="3" s="1"/>
  <c r="C160" i="3" l="1"/>
  <c r="J160" i="3" s="1"/>
  <c r="I160" i="3" l="1"/>
  <c r="D161" i="3" s="1"/>
  <c r="K160" i="3" l="1"/>
  <c r="F161" i="3"/>
  <c r="E161" i="3" s="1"/>
  <c r="C161" i="3" l="1"/>
  <c r="J161" i="3" s="1"/>
  <c r="I161" i="3" l="1"/>
  <c r="D162" i="3" s="1"/>
  <c r="K161" i="3" l="1"/>
  <c r="F162" i="3"/>
  <c r="E162" i="3" s="1"/>
  <c r="C162" i="3" l="1"/>
  <c r="J162" i="3" s="1"/>
  <c r="I162" i="3" l="1"/>
  <c r="D163" i="3" s="1"/>
  <c r="K162" i="3" l="1"/>
  <c r="F163" i="3"/>
  <c r="E163" i="3" s="1"/>
  <c r="C163" i="3" l="1"/>
  <c r="J163" i="3" s="1"/>
  <c r="I163" i="3" l="1"/>
  <c r="D164" i="3" s="1"/>
  <c r="K163" i="3" l="1"/>
  <c r="F164" i="3"/>
  <c r="E164" i="3" s="1"/>
  <c r="C164" i="3" l="1"/>
  <c r="J164" i="3" s="1"/>
  <c r="I164" i="3" l="1"/>
  <c r="D165" i="3" s="1"/>
  <c r="K164" i="3" l="1"/>
  <c r="F165" i="3"/>
  <c r="E165" i="3" s="1"/>
  <c r="C165" i="3" l="1"/>
  <c r="J165" i="3" s="1"/>
  <c r="I165" i="3" l="1"/>
  <c r="D166" i="3" s="1"/>
  <c r="K165" i="3" l="1"/>
  <c r="F166" i="3"/>
  <c r="E166" i="3" s="1"/>
  <c r="C166" i="3" l="1"/>
  <c r="J166" i="3" s="1"/>
  <c r="I166" i="3" l="1"/>
  <c r="D167" i="3" s="1"/>
  <c r="K166" i="3" l="1"/>
  <c r="F167" i="3"/>
  <c r="E167" i="3" s="1"/>
  <c r="C167" i="3" l="1"/>
  <c r="J167" i="3" s="1"/>
  <c r="I167" i="3" l="1"/>
  <c r="D168" i="3" s="1"/>
  <c r="K167" i="3" l="1"/>
  <c r="F168" i="3"/>
  <c r="E168" i="3" s="1"/>
  <c r="C168" i="3" l="1"/>
  <c r="J168" i="3" s="1"/>
  <c r="I168" i="3" l="1"/>
  <c r="D169" i="3" s="1"/>
  <c r="K168" i="3" l="1"/>
  <c r="F169" i="3"/>
  <c r="E169" i="3" s="1"/>
  <c r="C169" i="3" l="1"/>
  <c r="J169" i="3" s="1"/>
  <c r="I169" i="3" l="1"/>
  <c r="D170" i="3" s="1"/>
  <c r="K169" i="3" l="1"/>
  <c r="F170" i="3"/>
  <c r="E170" i="3" s="1"/>
  <c r="C170" i="3" l="1"/>
  <c r="J170" i="3" s="1"/>
  <c r="I170" i="3" l="1"/>
  <c r="D171" i="3" s="1"/>
  <c r="K170" i="3" l="1"/>
  <c r="F171" i="3"/>
  <c r="E171" i="3" s="1"/>
  <c r="C171" i="3" l="1"/>
  <c r="J171" i="3" s="1"/>
  <c r="I171" i="3" l="1"/>
  <c r="D172" i="3" s="1"/>
  <c r="K171" i="3" l="1"/>
  <c r="F172" i="3"/>
  <c r="E172" i="3" s="1"/>
  <c r="C172" i="3" l="1"/>
  <c r="J172" i="3" s="1"/>
  <c r="I172" i="3" l="1"/>
  <c r="D173" i="3" s="1"/>
  <c r="K172" i="3" l="1"/>
  <c r="F173" i="3"/>
  <c r="E173" i="3" s="1"/>
  <c r="C173" i="3" l="1"/>
  <c r="J173" i="3" s="1"/>
  <c r="I173" i="3" l="1"/>
  <c r="D174" i="3" s="1"/>
  <c r="K173" i="3" l="1"/>
  <c r="F174" i="3"/>
  <c r="E174" i="3" s="1"/>
  <c r="C174" i="3" l="1"/>
  <c r="J174" i="3" s="1"/>
  <c r="I174" i="3" l="1"/>
  <c r="D175" i="3" s="1"/>
  <c r="K174" i="3" l="1"/>
  <c r="F175" i="3"/>
  <c r="E175" i="3" s="1"/>
  <c r="C175" i="3" l="1"/>
  <c r="J175" i="3" s="1"/>
  <c r="I175" i="3" l="1"/>
  <c r="D176" i="3" s="1"/>
  <c r="K175" i="3" l="1"/>
  <c r="F176" i="3"/>
  <c r="E176" i="3" s="1"/>
  <c r="C176" i="3" l="1"/>
  <c r="J176" i="3" s="1"/>
  <c r="I176" i="3" l="1"/>
  <c r="D177" i="3" s="1"/>
  <c r="K176" i="3" l="1"/>
  <c r="F177" i="3"/>
  <c r="E177" i="3" s="1"/>
  <c r="C177" i="3" l="1"/>
  <c r="J177" i="3" s="1"/>
  <c r="I177" i="3" l="1"/>
  <c r="D178" i="3" s="1"/>
  <c r="K177" i="3" l="1"/>
  <c r="F178" i="3"/>
  <c r="E178" i="3" s="1"/>
  <c r="C178" i="3" l="1"/>
  <c r="J178" i="3" s="1"/>
  <c r="I178" i="3" l="1"/>
  <c r="K178" i="3" s="1"/>
  <c r="D179" i="3" l="1"/>
  <c r="F179" i="3" s="1"/>
  <c r="E179" i="3" s="1"/>
  <c r="C179" i="3" l="1"/>
  <c r="J179" i="3" s="1"/>
  <c r="I179" i="3" l="1"/>
  <c r="D180" i="3" s="1"/>
  <c r="K179" i="3" l="1"/>
  <c r="F180" i="3"/>
  <c r="E180" i="3" s="1"/>
  <c r="C180" i="3" l="1"/>
  <c r="J180" i="3" s="1"/>
  <c r="I180" i="3" l="1"/>
  <c r="D181" i="3" s="1"/>
  <c r="K180" i="3" l="1"/>
  <c r="F181" i="3"/>
  <c r="E181" i="3" s="1"/>
  <c r="C181" i="3" l="1"/>
  <c r="J181" i="3" s="1"/>
  <c r="I181" i="3" l="1"/>
  <c r="D182" i="3" s="1"/>
  <c r="K181" i="3" l="1"/>
  <c r="F182" i="3"/>
  <c r="E182" i="3" s="1"/>
  <c r="C182" i="3" l="1"/>
  <c r="J182" i="3" s="1"/>
  <c r="I182" i="3" l="1"/>
  <c r="D183" i="3" s="1"/>
  <c r="K182" i="3" l="1"/>
  <c r="F183" i="3"/>
  <c r="E183" i="3" s="1"/>
  <c r="C183" i="3" l="1"/>
  <c r="J183" i="3" s="1"/>
  <c r="I183" i="3" l="1"/>
  <c r="D184" i="3" s="1"/>
  <c r="K183" i="3" l="1"/>
  <c r="F184" i="3"/>
  <c r="E184" i="3" s="1"/>
  <c r="C184" i="3" l="1"/>
  <c r="J184" i="3" s="1"/>
  <c r="I184" i="3" l="1"/>
  <c r="D185" i="3" s="1"/>
  <c r="K184" i="3" l="1"/>
  <c r="F185" i="3"/>
  <c r="E185" i="3" s="1"/>
  <c r="C185" i="3" l="1"/>
  <c r="J185" i="3" s="1"/>
  <c r="I185" i="3" l="1"/>
  <c r="D186" i="3" s="1"/>
  <c r="K185" i="3" l="1"/>
  <c r="F186" i="3"/>
  <c r="E186" i="3" s="1"/>
  <c r="C186" i="3" l="1"/>
  <c r="J186" i="3" s="1"/>
  <c r="I186" i="3" l="1"/>
  <c r="D187" i="3" s="1"/>
  <c r="K186" i="3" l="1"/>
  <c r="F187" i="3"/>
  <c r="E187" i="3" s="1"/>
  <c r="C187" i="3" l="1"/>
  <c r="J187" i="3" s="1"/>
  <c r="I187" i="3" l="1"/>
  <c r="D188" i="3" s="1"/>
  <c r="K187" i="3" l="1"/>
  <c r="F188" i="3"/>
  <c r="E188" i="3" s="1"/>
  <c r="C188" i="3" l="1"/>
  <c r="J188" i="3" s="1"/>
  <c r="I188" i="3" l="1"/>
  <c r="D189" i="3" s="1"/>
  <c r="K188" i="3" l="1"/>
  <c r="F189" i="3"/>
  <c r="E189" i="3" s="1"/>
  <c r="C189" i="3" l="1"/>
  <c r="J189" i="3" s="1"/>
  <c r="I189" i="3" l="1"/>
  <c r="D190" i="3" s="1"/>
  <c r="K189" i="3" l="1"/>
  <c r="F190" i="3"/>
  <c r="E190" i="3" s="1"/>
  <c r="C190" i="3" l="1"/>
  <c r="J190" i="3" s="1"/>
  <c r="I190" i="3" l="1"/>
  <c r="D191" i="3" s="1"/>
  <c r="K190" i="3" l="1"/>
  <c r="F191" i="3"/>
  <c r="E191" i="3" s="1"/>
  <c r="C191" i="3" l="1"/>
  <c r="J191" i="3" s="1"/>
  <c r="I191" i="3" l="1"/>
  <c r="D192" i="3" s="1"/>
  <c r="K191" i="3" l="1"/>
  <c r="F192" i="3"/>
  <c r="E192" i="3" s="1"/>
  <c r="C192" i="3" l="1"/>
  <c r="J192" i="3" s="1"/>
  <c r="I192" i="3" l="1"/>
  <c r="K192" i="3" s="1"/>
  <c r="D193" i="3" l="1"/>
  <c r="F193" i="3" s="1"/>
  <c r="E193" i="3" s="1"/>
  <c r="C193" i="3" l="1"/>
  <c r="J193" i="3" s="1"/>
  <c r="I193" i="3" l="1"/>
  <c r="D194" i="3" s="1"/>
  <c r="K193" i="3" l="1"/>
  <c r="F194" i="3"/>
  <c r="E194" i="3" s="1"/>
  <c r="C194" i="3" l="1"/>
  <c r="J194" i="3" s="1"/>
  <c r="I194" i="3" l="1"/>
  <c r="D195" i="3" s="1"/>
  <c r="K194" i="3" l="1"/>
  <c r="F195" i="3"/>
  <c r="E195" i="3" s="1"/>
  <c r="C195" i="3" l="1"/>
  <c r="J195" i="3" s="1"/>
  <c r="I195" i="3" l="1"/>
  <c r="D196" i="3" s="1"/>
  <c r="K195" i="3" l="1"/>
  <c r="F196" i="3"/>
  <c r="E196" i="3" s="1"/>
  <c r="C196" i="3" l="1"/>
  <c r="J196" i="3" s="1"/>
  <c r="I196" i="3" l="1"/>
  <c r="D197" i="3" s="1"/>
  <c r="K196" i="3" l="1"/>
  <c r="F197" i="3"/>
  <c r="E197" i="3" s="1"/>
  <c r="C197" i="3" l="1"/>
  <c r="J197" i="3" s="1"/>
  <c r="I197" i="3" l="1"/>
  <c r="D198" i="3" s="1"/>
  <c r="K197" i="3" l="1"/>
  <c r="F198" i="3"/>
  <c r="E198" i="3" s="1"/>
  <c r="C198" i="3" l="1"/>
  <c r="J198" i="3" s="1"/>
  <c r="I198" i="3" l="1"/>
  <c r="K198" i="3" s="1"/>
  <c r="D199" i="3" l="1"/>
  <c r="F199" i="3"/>
  <c r="E199" i="3" s="1"/>
  <c r="C199" i="3" l="1"/>
  <c r="J199" i="3" s="1"/>
  <c r="I199" i="3" l="1"/>
  <c r="D200" i="3" s="1"/>
  <c r="K199" i="3" l="1"/>
  <c r="F200" i="3"/>
  <c r="E200" i="3" s="1"/>
  <c r="C200" i="3" l="1"/>
  <c r="J200" i="3" s="1"/>
  <c r="I200" i="3" l="1"/>
  <c r="D201" i="3" s="1"/>
  <c r="K200" i="3" l="1"/>
  <c r="F201" i="3"/>
  <c r="E201" i="3" s="1"/>
  <c r="C201" i="3" l="1"/>
  <c r="J201" i="3" s="1"/>
  <c r="I201" i="3" l="1"/>
  <c r="K201" i="3" s="1"/>
  <c r="D202" i="3" l="1"/>
  <c r="F202" i="3" s="1"/>
  <c r="E202" i="3" s="1"/>
  <c r="C202" i="3" l="1"/>
  <c r="J202" i="3" s="1"/>
  <c r="I202" i="3" l="1"/>
  <c r="D203" i="3" s="1"/>
  <c r="K202" i="3" l="1"/>
  <c r="F203" i="3"/>
  <c r="E203" i="3" s="1"/>
  <c r="C203" i="3" l="1"/>
  <c r="J203" i="3" s="1"/>
  <c r="I203" i="3" l="1"/>
  <c r="D204" i="3" s="1"/>
  <c r="K203" i="3" l="1"/>
  <c r="F204" i="3"/>
  <c r="E204" i="3" s="1"/>
  <c r="C204" i="3" l="1"/>
  <c r="J204" i="3" s="1"/>
  <c r="I204" i="3" l="1"/>
  <c r="D205" i="3" s="1"/>
  <c r="K204" i="3" l="1"/>
  <c r="F205" i="3"/>
  <c r="E205" i="3" s="1"/>
  <c r="C205" i="3" l="1"/>
  <c r="J205" i="3" s="1"/>
  <c r="I205" i="3" l="1"/>
  <c r="K205" i="3" s="1"/>
  <c r="D206" i="3" l="1"/>
  <c r="F206" i="3" s="1"/>
  <c r="E206" i="3" s="1"/>
  <c r="C206" i="3" l="1"/>
  <c r="J206" i="3" s="1"/>
  <c r="I206" i="3" l="1"/>
  <c r="D207" i="3" s="1"/>
  <c r="K206" i="3" l="1"/>
  <c r="F207" i="3"/>
  <c r="E207" i="3" s="1"/>
  <c r="C207" i="3" l="1"/>
  <c r="J207" i="3" s="1"/>
  <c r="I207" i="3" l="1"/>
  <c r="D208" i="3" s="1"/>
  <c r="K207" i="3" l="1"/>
  <c r="F208" i="3"/>
  <c r="E208" i="3" s="1"/>
  <c r="C208" i="3" l="1"/>
  <c r="J208" i="3" s="1"/>
  <c r="I208" i="3" l="1"/>
  <c r="K208" i="3" s="1"/>
  <c r="D209" i="3" l="1"/>
  <c r="F209" i="3" s="1"/>
  <c r="E209" i="3" s="1"/>
  <c r="C209" i="3" l="1"/>
  <c r="J209" i="3" s="1"/>
  <c r="I209" i="3" l="1"/>
  <c r="D210" i="3" s="1"/>
  <c r="K209" i="3" l="1"/>
  <c r="F210" i="3"/>
  <c r="E210" i="3" s="1"/>
  <c r="C210" i="3" l="1"/>
  <c r="J210" i="3" s="1"/>
  <c r="I210" i="3" l="1"/>
  <c r="D211" i="3" s="1"/>
  <c r="K210" i="3" l="1"/>
  <c r="F211" i="3"/>
  <c r="E211" i="3" s="1"/>
  <c r="C211" i="3" l="1"/>
  <c r="J211" i="3" s="1"/>
  <c r="I211" i="3" l="1"/>
  <c r="K211" i="3" s="1"/>
  <c r="D212" i="3" l="1"/>
  <c r="F212" i="3" s="1"/>
  <c r="E212" i="3" s="1"/>
  <c r="C212" i="3" l="1"/>
  <c r="J212" i="3" s="1"/>
  <c r="I212" i="3" l="1"/>
  <c r="K212" i="3" s="1"/>
  <c r="D213" i="3" l="1"/>
  <c r="F213" i="3" s="1"/>
  <c r="E213" i="3" s="1"/>
  <c r="C213" i="3" l="1"/>
  <c r="J213" i="3" s="1"/>
  <c r="I213" i="3" l="1"/>
  <c r="D214" i="3" s="1"/>
  <c r="K213" i="3" l="1"/>
  <c r="F214" i="3"/>
  <c r="E214" i="3" s="1"/>
  <c r="C214" i="3" l="1"/>
  <c r="J214" i="3" s="1"/>
  <c r="I214" i="3" l="1"/>
  <c r="D215" i="3" s="1"/>
  <c r="K214" i="3" l="1"/>
  <c r="F215" i="3"/>
  <c r="E215" i="3" s="1"/>
  <c r="C215" i="3" l="1"/>
  <c r="J215" i="3" s="1"/>
  <c r="I215" i="3" l="1"/>
  <c r="D216" i="3" s="1"/>
  <c r="K215" i="3" l="1"/>
  <c r="F216" i="3"/>
  <c r="E216" i="3" s="1"/>
  <c r="C216" i="3" l="1"/>
  <c r="J216" i="3" s="1"/>
  <c r="I216" i="3" l="1"/>
  <c r="K216" i="3" s="1"/>
  <c r="D217" i="3" l="1"/>
  <c r="F217" i="3"/>
  <c r="E217" i="3" s="1"/>
  <c r="C217" i="3" l="1"/>
  <c r="J217" i="3" s="1"/>
  <c r="I217" i="3" l="1"/>
  <c r="D218" i="3" s="1"/>
  <c r="K217" i="3" l="1"/>
  <c r="F218" i="3"/>
  <c r="E218" i="3" s="1"/>
  <c r="C218" i="3" l="1"/>
  <c r="J218" i="3" s="1"/>
  <c r="I218" i="3" l="1"/>
  <c r="D219" i="3" s="1"/>
  <c r="K218" i="3" l="1"/>
  <c r="F219" i="3"/>
  <c r="E219" i="3" s="1"/>
  <c r="C219" i="3" l="1"/>
  <c r="J219" i="3" s="1"/>
  <c r="I219" i="3" l="1"/>
  <c r="D220" i="3" s="1"/>
  <c r="K219" i="3" l="1"/>
  <c r="F220" i="3"/>
  <c r="E220" i="3" s="1"/>
  <c r="C220" i="3" l="1"/>
  <c r="J220" i="3" s="1"/>
  <c r="I220" i="3" l="1"/>
  <c r="D221" i="3" s="1"/>
  <c r="K220" i="3" l="1"/>
  <c r="F221" i="3"/>
  <c r="E221" i="3" s="1"/>
  <c r="C221" i="3" l="1"/>
  <c r="J221" i="3" s="1"/>
  <c r="I221" i="3" l="1"/>
  <c r="K221" i="3" s="1"/>
  <c r="D222" i="3" l="1"/>
  <c r="F222" i="3" s="1"/>
  <c r="E222" i="3" s="1"/>
  <c r="C222" i="3" l="1"/>
  <c r="J222" i="3" s="1"/>
  <c r="I222" i="3" l="1"/>
  <c r="D223" i="3" s="1"/>
  <c r="K222" i="3" l="1"/>
  <c r="F223" i="3"/>
  <c r="E223" i="3" s="1"/>
  <c r="C223" i="3" l="1"/>
  <c r="J223" i="3" s="1"/>
  <c r="I223" i="3" l="1"/>
  <c r="K223" i="3" s="1"/>
  <c r="D224" i="3" l="1"/>
  <c r="F224" i="3" s="1"/>
  <c r="E224" i="3" s="1"/>
  <c r="C224" i="3" l="1"/>
  <c r="J224" i="3" s="1"/>
  <c r="I224" i="3" l="1"/>
  <c r="K224" i="3" s="1"/>
  <c r="D225" i="3" l="1"/>
  <c r="F225" i="3"/>
  <c r="E225" i="3" s="1"/>
  <c r="C225" i="3" l="1"/>
  <c r="J225" i="3" s="1"/>
  <c r="I225" i="3" l="1"/>
  <c r="D226" i="3" s="1"/>
  <c r="K225" i="3" l="1"/>
  <c r="F226" i="3"/>
  <c r="E226" i="3" s="1"/>
  <c r="C226" i="3" l="1"/>
  <c r="J226" i="3" s="1"/>
  <c r="I226" i="3" l="1"/>
  <c r="D227" i="3" s="1"/>
  <c r="K226" i="3" l="1"/>
  <c r="F227" i="3"/>
  <c r="E227" i="3" s="1"/>
  <c r="C227" i="3" l="1"/>
  <c r="J227" i="3" s="1"/>
  <c r="I227" i="3" l="1"/>
  <c r="D228" i="3" s="1"/>
  <c r="K227" i="3" l="1"/>
  <c r="F228" i="3"/>
  <c r="E228" i="3" s="1"/>
  <c r="C228" i="3" l="1"/>
  <c r="J228" i="3" s="1"/>
  <c r="I228" i="3" l="1"/>
  <c r="D229" i="3" s="1"/>
  <c r="K228" i="3" l="1"/>
  <c r="F229" i="3"/>
  <c r="E229" i="3" s="1"/>
  <c r="C229" i="3" l="1"/>
  <c r="J229" i="3" s="1"/>
  <c r="I229" i="3" l="1"/>
  <c r="D230" i="3" s="1"/>
  <c r="K229" i="3" l="1"/>
  <c r="F230" i="3"/>
  <c r="E230" i="3" s="1"/>
  <c r="C230" i="3" l="1"/>
  <c r="J230" i="3" s="1"/>
  <c r="I230" i="3" l="1"/>
  <c r="K230" i="3" s="1"/>
  <c r="D231" i="3" l="1"/>
  <c r="F231" i="3" s="1"/>
  <c r="E231" i="3" s="1"/>
  <c r="C231" i="3" l="1"/>
  <c r="J231" i="3" s="1"/>
  <c r="I231" i="3" l="1"/>
  <c r="D232" i="3" s="1"/>
  <c r="K231" i="3" l="1"/>
  <c r="F232" i="3"/>
  <c r="E232" i="3" s="1"/>
  <c r="C232" i="3" l="1"/>
  <c r="J232" i="3" s="1"/>
  <c r="I232" i="3" l="1"/>
  <c r="D233" i="3" s="1"/>
  <c r="K232" i="3" l="1"/>
  <c r="F233" i="3"/>
  <c r="E233" i="3" s="1"/>
  <c r="C233" i="3" l="1"/>
  <c r="J233" i="3" s="1"/>
  <c r="I233" i="3" l="1"/>
  <c r="D234" i="3" s="1"/>
  <c r="K233" i="3" l="1"/>
  <c r="F234" i="3"/>
  <c r="E234" i="3" s="1"/>
  <c r="C234" i="3" l="1"/>
  <c r="J234" i="3" s="1"/>
  <c r="I234" i="3" l="1"/>
  <c r="D235" i="3" s="1"/>
  <c r="K234" i="3" l="1"/>
  <c r="F235" i="3"/>
  <c r="E235" i="3" s="1"/>
  <c r="C235" i="3" l="1"/>
  <c r="J235" i="3" s="1"/>
  <c r="I235" i="3" l="1"/>
  <c r="D236" i="3" s="1"/>
  <c r="K235" i="3" l="1"/>
  <c r="F236" i="3"/>
  <c r="E236" i="3" s="1"/>
  <c r="C236" i="3" l="1"/>
  <c r="J236" i="3" s="1"/>
  <c r="I236" i="3" l="1"/>
  <c r="D237" i="3" s="1"/>
  <c r="K236" i="3" l="1"/>
  <c r="F237" i="3"/>
  <c r="E237" i="3" s="1"/>
  <c r="C237" i="3" l="1"/>
  <c r="J237" i="3" s="1"/>
  <c r="I237" i="3" l="1"/>
  <c r="D238" i="3" s="1"/>
  <c r="K237" i="3" l="1"/>
  <c r="F238" i="3"/>
  <c r="E238" i="3" s="1"/>
  <c r="C238" i="3" l="1"/>
  <c r="J238" i="3" s="1"/>
  <c r="I238" i="3" l="1"/>
  <c r="D239" i="3" s="1"/>
  <c r="K238" i="3" l="1"/>
  <c r="F239" i="3"/>
  <c r="E239" i="3" s="1"/>
  <c r="C239" i="3" l="1"/>
  <c r="J239" i="3" s="1"/>
  <c r="I239" i="3" l="1"/>
  <c r="D240" i="3" s="1"/>
  <c r="K239" i="3" l="1"/>
  <c r="F240" i="3"/>
  <c r="E240" i="3" s="1"/>
  <c r="C240" i="3" l="1"/>
  <c r="J240" i="3" s="1"/>
  <c r="I240" i="3" l="1"/>
  <c r="D241" i="3" s="1"/>
  <c r="K240" i="3" l="1"/>
  <c r="F241" i="3"/>
  <c r="E241" i="3" s="1"/>
  <c r="C241" i="3" l="1"/>
  <c r="J241" i="3" s="1"/>
  <c r="I241" i="3" l="1"/>
  <c r="D242" i="3" s="1"/>
  <c r="K241" i="3" l="1"/>
  <c r="F242" i="3"/>
  <c r="E242" i="3" s="1"/>
  <c r="C242" i="3" l="1"/>
  <c r="J242" i="3" s="1"/>
  <c r="I242" i="3" l="1"/>
  <c r="D243" i="3" s="1"/>
  <c r="K242" i="3" l="1"/>
  <c r="F243" i="3"/>
  <c r="E243" i="3" s="1"/>
  <c r="C243" i="3" l="1"/>
  <c r="J243" i="3" s="1"/>
  <c r="I243" i="3" l="1"/>
  <c r="D244" i="3" s="1"/>
  <c r="K243" i="3" l="1"/>
  <c r="F244" i="3"/>
  <c r="E244" i="3" s="1"/>
  <c r="C244" i="3" l="1"/>
  <c r="J244" i="3" s="1"/>
  <c r="I244" i="3" l="1"/>
  <c r="D245" i="3" s="1"/>
  <c r="K244" i="3" l="1"/>
  <c r="F245" i="3"/>
  <c r="E245" i="3" s="1"/>
  <c r="C245" i="3" l="1"/>
  <c r="J245" i="3" s="1"/>
  <c r="I245" i="3" l="1"/>
  <c r="D246" i="3" s="1"/>
  <c r="K245" i="3" l="1"/>
  <c r="F246" i="3"/>
  <c r="E246" i="3" s="1"/>
  <c r="C246" i="3" l="1"/>
  <c r="J246" i="3" s="1"/>
  <c r="I246" i="3" l="1"/>
  <c r="K246" i="3" s="1"/>
  <c r="C24" i="1" l="1"/>
  <c r="C30" i="1" s="1"/>
  <c r="E27" i="2" l="1"/>
  <c r="C27" i="2" s="1"/>
  <c r="J27" i="2" s="1"/>
  <c r="I27" i="2" l="1"/>
  <c r="D28" i="2" s="1"/>
  <c r="K27" i="2" l="1"/>
  <c r="F28" i="2"/>
  <c r="E28" i="2" s="1"/>
  <c r="C28" i="2" s="1"/>
  <c r="J28" i="2" s="1"/>
  <c r="I28" i="2" l="1"/>
  <c r="D29" i="2" l="1"/>
  <c r="K28" i="2"/>
  <c r="F29" i="2" l="1"/>
  <c r="E29" i="2" s="1"/>
  <c r="C29" i="2" s="1"/>
  <c r="J29" i="2" s="1"/>
  <c r="I29" i="2" l="1"/>
  <c r="D30" i="2" l="1"/>
  <c r="K29" i="2"/>
  <c r="F30" i="2" l="1"/>
  <c r="E30" i="2" s="1"/>
  <c r="C30" i="2" s="1"/>
  <c r="J30" i="2" s="1"/>
  <c r="I30" i="2" l="1"/>
  <c r="D31" i="2" l="1"/>
  <c r="K30" i="2"/>
  <c r="F31" i="2" l="1"/>
  <c r="E31" i="2" s="1"/>
  <c r="C31" i="2" s="1"/>
  <c r="J31" i="2" s="1"/>
  <c r="I31" i="2" l="1"/>
  <c r="D32" i="2" l="1"/>
  <c r="K31" i="2"/>
  <c r="F32" i="2" l="1"/>
  <c r="E32" i="2" s="1"/>
  <c r="C32" i="2" s="1"/>
  <c r="J32" i="2" s="1"/>
  <c r="I32" i="2" l="1"/>
  <c r="D33" i="2" l="1"/>
  <c r="K32" i="2"/>
  <c r="F33" i="2" l="1"/>
  <c r="E33" i="2" s="1"/>
  <c r="C33" i="2" s="1"/>
  <c r="J33" i="2" s="1"/>
  <c r="I33" i="2" l="1"/>
  <c r="D34" i="2" l="1"/>
  <c r="K33" i="2"/>
  <c r="F34" i="2" l="1"/>
  <c r="E34" i="2" s="1"/>
  <c r="C34" i="2" s="1"/>
  <c r="J34" i="2" s="1"/>
  <c r="I34" i="2" l="1"/>
  <c r="D35" i="2" l="1"/>
  <c r="K34" i="2"/>
  <c r="F35" i="2" l="1"/>
  <c r="E35" i="2" s="1"/>
  <c r="C35" i="2" s="1"/>
  <c r="J35" i="2" s="1"/>
  <c r="I35" i="2" l="1"/>
  <c r="K35" i="2" l="1"/>
  <c r="D36" i="2"/>
  <c r="F36" i="2" l="1"/>
  <c r="E36" i="2" s="1"/>
  <c r="C36" i="2" s="1"/>
  <c r="J36" i="2" s="1"/>
  <c r="I36" i="2" l="1"/>
  <c r="D37" i="2" l="1"/>
  <c r="K36" i="2"/>
  <c r="F37" i="2" l="1"/>
  <c r="E37" i="2" s="1"/>
  <c r="C37" i="2" s="1"/>
  <c r="J37" i="2" s="1"/>
  <c r="I37" i="2" l="1"/>
  <c r="K37" i="2" l="1"/>
  <c r="D38" i="2"/>
  <c r="F38" i="2" l="1"/>
  <c r="E38" i="2" s="1"/>
  <c r="C38" i="2" s="1"/>
  <c r="J38" i="2" s="1"/>
  <c r="I38" i="2" l="1"/>
  <c r="D39" i="2" l="1"/>
  <c r="K38" i="2"/>
  <c r="F39" i="2" l="1"/>
  <c r="E39" i="2" s="1"/>
  <c r="C39" i="2" s="1"/>
  <c r="J39" i="2" s="1"/>
  <c r="I39" i="2" l="1"/>
  <c r="D40" i="2" l="1"/>
  <c r="K39" i="2"/>
  <c r="F40" i="2" l="1"/>
  <c r="E40" i="2" s="1"/>
  <c r="C40" i="2" s="1"/>
  <c r="J40" i="2" s="1"/>
  <c r="I40" i="2" l="1"/>
  <c r="D41" i="2" l="1"/>
  <c r="K40" i="2"/>
  <c r="F41" i="2" l="1"/>
  <c r="E41" i="2" s="1"/>
  <c r="C41" i="2" s="1"/>
  <c r="J41" i="2" s="1"/>
  <c r="I41" i="2" l="1"/>
  <c r="D42" i="2" l="1"/>
  <c r="K41" i="2"/>
  <c r="F42" i="2" l="1"/>
  <c r="E42" i="2" s="1"/>
  <c r="C42" i="2" s="1"/>
  <c r="J42" i="2" s="1"/>
  <c r="I42" i="2" l="1"/>
  <c r="D43" i="2" l="1"/>
  <c r="K42" i="2"/>
  <c r="F43" i="2" l="1"/>
  <c r="E43" i="2" s="1"/>
  <c r="C43" i="2" s="1"/>
  <c r="J43" i="2" s="1"/>
  <c r="I43" i="2" l="1"/>
  <c r="K43" i="2" l="1"/>
  <c r="D44" i="2"/>
  <c r="F44" i="2" l="1"/>
  <c r="E44" i="2" s="1"/>
  <c r="C44" i="2" s="1"/>
  <c r="J44" i="2" s="1"/>
  <c r="I44" i="2" l="1"/>
  <c r="D45" i="2" l="1"/>
  <c r="K44" i="2"/>
  <c r="F45" i="2" l="1"/>
  <c r="E45" i="2" s="1"/>
  <c r="C45" i="2" s="1"/>
  <c r="J45" i="2" s="1"/>
  <c r="I45" i="2" l="1"/>
  <c r="K45" i="2" l="1"/>
  <c r="D46" i="2"/>
  <c r="F46" i="2" l="1"/>
  <c r="E46" i="2" s="1"/>
  <c r="C46" i="2" s="1"/>
  <c r="J46" i="2" s="1"/>
  <c r="I46" i="2" l="1"/>
  <c r="D47" i="2" l="1"/>
  <c r="K46" i="2"/>
  <c r="F47" i="2" l="1"/>
  <c r="E47" i="2" s="1"/>
  <c r="C47" i="2" s="1"/>
  <c r="J47" i="2" s="1"/>
  <c r="I47" i="2" l="1"/>
  <c r="D48" i="2" l="1"/>
  <c r="K47" i="2"/>
  <c r="F48" i="2" l="1"/>
  <c r="E48" i="2" s="1"/>
  <c r="C48" i="2" s="1"/>
  <c r="J48" i="2" s="1"/>
  <c r="I48" i="2" l="1"/>
  <c r="D49" i="2" l="1"/>
  <c r="K48" i="2"/>
  <c r="F49" i="2" l="1"/>
  <c r="E49" i="2" s="1"/>
  <c r="C49" i="2" s="1"/>
  <c r="J49" i="2" s="1"/>
  <c r="I49" i="2" l="1"/>
  <c r="D50" i="2" l="1"/>
  <c r="K49" i="2"/>
  <c r="F50" i="2" l="1"/>
  <c r="E50" i="2" s="1"/>
  <c r="C50" i="2" s="1"/>
  <c r="J50" i="2" s="1"/>
  <c r="I50" i="2" l="1"/>
  <c r="D51" i="2" l="1"/>
  <c r="K50" i="2"/>
  <c r="F51" i="2" l="1"/>
  <c r="E51" i="2" s="1"/>
  <c r="C51" i="2" s="1"/>
  <c r="J51" i="2" s="1"/>
  <c r="I51" i="2" l="1"/>
  <c r="K51" i="2" l="1"/>
  <c r="D52" i="2"/>
  <c r="F52" i="2" l="1"/>
  <c r="E52" i="2" s="1"/>
  <c r="C52" i="2" s="1"/>
  <c r="J52" i="2" s="1"/>
  <c r="I52" i="2" l="1"/>
  <c r="D53" i="2" l="1"/>
  <c r="K52" i="2"/>
  <c r="F53" i="2" l="1"/>
  <c r="E53" i="2" s="1"/>
  <c r="C53" i="2" s="1"/>
  <c r="J53" i="2" s="1"/>
  <c r="I53" i="2" l="1"/>
  <c r="K53" i="2" l="1"/>
  <c r="D54" i="2"/>
  <c r="F54" i="2" l="1"/>
  <c r="E54" i="2" s="1"/>
  <c r="C54" i="2" s="1"/>
  <c r="J54" i="2" s="1"/>
  <c r="I54" i="2" l="1"/>
  <c r="D55" i="2" l="1"/>
  <c r="K54" i="2"/>
  <c r="F55" i="2" l="1"/>
  <c r="E55" i="2" s="1"/>
  <c r="C55" i="2" s="1"/>
  <c r="J55" i="2" s="1"/>
  <c r="I55" i="2" l="1"/>
  <c r="D56" i="2" l="1"/>
  <c r="K55" i="2"/>
  <c r="F56" i="2" l="1"/>
  <c r="E56" i="2" s="1"/>
  <c r="C56" i="2" s="1"/>
  <c r="J56" i="2" s="1"/>
  <c r="I56" i="2" l="1"/>
  <c r="D57" i="2" l="1"/>
  <c r="K56" i="2"/>
  <c r="F57" i="2" l="1"/>
  <c r="E57" i="2" s="1"/>
  <c r="C57" i="2" s="1"/>
  <c r="J57" i="2" s="1"/>
  <c r="I57" i="2" l="1"/>
  <c r="D58" i="2" l="1"/>
  <c r="K57" i="2"/>
  <c r="F58" i="2" l="1"/>
  <c r="E58" i="2" s="1"/>
  <c r="C58" i="2" s="1"/>
  <c r="J58" i="2" s="1"/>
  <c r="I58" i="2" l="1"/>
  <c r="D59" i="2" l="1"/>
  <c r="K58" i="2"/>
  <c r="F59" i="2" l="1"/>
  <c r="E59" i="2" s="1"/>
  <c r="C59" i="2" s="1"/>
  <c r="J59" i="2" s="1"/>
  <c r="I59" i="2" l="1"/>
  <c r="K59" i="2" l="1"/>
  <c r="D60" i="2"/>
  <c r="F60" i="2" l="1"/>
  <c r="E60" i="2" s="1"/>
  <c r="C60" i="2" s="1"/>
  <c r="J60" i="2" s="1"/>
  <c r="I60" i="2" l="1"/>
  <c r="D61" i="2" l="1"/>
  <c r="K60" i="2"/>
  <c r="F61" i="2" l="1"/>
  <c r="E61" i="2" s="1"/>
  <c r="C61" i="2" s="1"/>
  <c r="J61" i="2" s="1"/>
  <c r="I61" i="2" l="1"/>
  <c r="K61" i="2" l="1"/>
  <c r="D62" i="2"/>
  <c r="F62" i="2" l="1"/>
  <c r="E62" i="2" s="1"/>
  <c r="C62" i="2" s="1"/>
  <c r="J62" i="2" s="1"/>
  <c r="I62" i="2" l="1"/>
  <c r="D63" i="2" l="1"/>
  <c r="K62" i="2"/>
  <c r="F63" i="2" l="1"/>
  <c r="E63" i="2" s="1"/>
  <c r="C63" i="2" s="1"/>
  <c r="J63" i="2" s="1"/>
  <c r="I63" i="2" l="1"/>
  <c r="D64" i="2" l="1"/>
  <c r="K63" i="2"/>
  <c r="F64" i="2" l="1"/>
  <c r="E64" i="2" s="1"/>
  <c r="C64" i="2" s="1"/>
  <c r="J64" i="2" s="1"/>
  <c r="I64" i="2" l="1"/>
  <c r="D65" i="2" l="1"/>
  <c r="K64" i="2"/>
  <c r="F65" i="2" l="1"/>
  <c r="E65" i="2" s="1"/>
  <c r="C65" i="2" s="1"/>
  <c r="J65" i="2" s="1"/>
  <c r="I65" i="2" l="1"/>
  <c r="D66" i="2" l="1"/>
  <c r="K65" i="2"/>
  <c r="F66" i="2" l="1"/>
  <c r="E66" i="2" s="1"/>
  <c r="C66" i="2" s="1"/>
  <c r="J66" i="2" s="1"/>
  <c r="I66" i="2" l="1"/>
  <c r="D67" i="2" l="1"/>
  <c r="K66" i="2"/>
  <c r="F67" i="2" l="1"/>
  <c r="E67" i="2" s="1"/>
  <c r="C67" i="2" s="1"/>
  <c r="J67" i="2" s="1"/>
  <c r="I67" i="2" l="1"/>
  <c r="K67" i="2" l="1"/>
  <c r="D68" i="2"/>
  <c r="F68" i="2" l="1"/>
  <c r="E68" i="2" s="1"/>
  <c r="C68" i="2" s="1"/>
  <c r="J68" i="2" s="1"/>
  <c r="I68" i="2" l="1"/>
  <c r="D69" i="2" l="1"/>
  <c r="K68" i="2"/>
  <c r="F69" i="2" l="1"/>
  <c r="E69" i="2" s="1"/>
  <c r="C69" i="2" s="1"/>
  <c r="J69" i="2" s="1"/>
  <c r="I69" i="2" l="1"/>
  <c r="K69" i="2" l="1"/>
  <c r="D70" i="2"/>
  <c r="F70" i="2" l="1"/>
  <c r="E70" i="2" s="1"/>
  <c r="C70" i="2" s="1"/>
  <c r="J70" i="2" s="1"/>
  <c r="I70" i="2" l="1"/>
  <c r="D71" i="2" l="1"/>
  <c r="K70" i="2"/>
  <c r="F71" i="2" l="1"/>
  <c r="E71" i="2" s="1"/>
  <c r="C71" i="2" s="1"/>
  <c r="J71" i="2" s="1"/>
  <c r="I71" i="2" l="1"/>
  <c r="D72" i="2" l="1"/>
  <c r="K71" i="2"/>
  <c r="F72" i="2" l="1"/>
  <c r="E72" i="2" s="1"/>
  <c r="C72" i="2" s="1"/>
  <c r="J72" i="2" s="1"/>
  <c r="I72" i="2" l="1"/>
  <c r="D73" i="2" l="1"/>
  <c r="K72" i="2"/>
  <c r="F73" i="2" l="1"/>
  <c r="E73" i="2" s="1"/>
  <c r="C73" i="2" s="1"/>
  <c r="J73" i="2" s="1"/>
  <c r="I73" i="2" l="1"/>
  <c r="D74" i="2" l="1"/>
  <c r="K73" i="2"/>
  <c r="F74" i="2" l="1"/>
  <c r="E74" i="2" s="1"/>
  <c r="C74" i="2" s="1"/>
  <c r="J74" i="2" s="1"/>
  <c r="I74" i="2" l="1"/>
  <c r="D75" i="2" l="1"/>
  <c r="K74" i="2"/>
  <c r="F75" i="2" l="1"/>
  <c r="E75" i="2" s="1"/>
  <c r="C75" i="2" s="1"/>
  <c r="J75" i="2" s="1"/>
  <c r="I75" i="2" l="1"/>
  <c r="K75" i="2" l="1"/>
  <c r="D76" i="2"/>
  <c r="F76" i="2" l="1"/>
  <c r="E76" i="2" s="1"/>
  <c r="C76" i="2" s="1"/>
  <c r="J76" i="2" s="1"/>
  <c r="I76" i="2" l="1"/>
  <c r="D77" i="2" l="1"/>
  <c r="K76" i="2"/>
  <c r="F77" i="2" l="1"/>
  <c r="E77" i="2" s="1"/>
  <c r="C77" i="2" s="1"/>
  <c r="J77" i="2" s="1"/>
  <c r="I77" i="2" l="1"/>
  <c r="K77" i="2" l="1"/>
  <c r="D78" i="2"/>
  <c r="F78" i="2" l="1"/>
  <c r="E78" i="2" s="1"/>
  <c r="C78" i="2" s="1"/>
  <c r="J78" i="2" s="1"/>
  <c r="I78" i="2" l="1"/>
  <c r="D79" i="2" l="1"/>
  <c r="K78" i="2"/>
  <c r="F79" i="2" l="1"/>
  <c r="E79" i="2" s="1"/>
  <c r="C79" i="2" s="1"/>
  <c r="J79" i="2" s="1"/>
  <c r="I79" i="2" l="1"/>
  <c r="D80" i="2" l="1"/>
  <c r="K79" i="2"/>
  <c r="F80" i="2" l="1"/>
  <c r="E80" i="2" s="1"/>
  <c r="C80" i="2" s="1"/>
  <c r="J80" i="2" s="1"/>
  <c r="I80" i="2" l="1"/>
  <c r="D81" i="2" l="1"/>
  <c r="K80" i="2"/>
  <c r="F81" i="2" l="1"/>
  <c r="E81" i="2" s="1"/>
  <c r="C81" i="2" s="1"/>
  <c r="J81" i="2" s="1"/>
  <c r="I81" i="2" l="1"/>
  <c r="D82" i="2" l="1"/>
  <c r="K81" i="2"/>
  <c r="F82" i="2" l="1"/>
  <c r="E82" i="2" s="1"/>
  <c r="C82" i="2" s="1"/>
  <c r="J82" i="2" s="1"/>
  <c r="I82" i="2" l="1"/>
  <c r="D83" i="2" l="1"/>
  <c r="K82" i="2"/>
  <c r="F83" i="2" l="1"/>
  <c r="E83" i="2" s="1"/>
  <c r="C83" i="2" s="1"/>
  <c r="J83" i="2" s="1"/>
  <c r="I83" i="2" l="1"/>
  <c r="K83" i="2" l="1"/>
  <c r="D84" i="2"/>
  <c r="F84" i="2" l="1"/>
  <c r="E84" i="2" s="1"/>
  <c r="C84" i="2" s="1"/>
  <c r="J84" i="2" s="1"/>
  <c r="I84" i="2" l="1"/>
  <c r="D85" i="2" l="1"/>
  <c r="K84" i="2"/>
  <c r="F85" i="2" l="1"/>
  <c r="E85" i="2" s="1"/>
  <c r="C85" i="2" s="1"/>
  <c r="J85" i="2" s="1"/>
  <c r="I85" i="2" l="1"/>
  <c r="K85" i="2" l="1"/>
  <c r="D86" i="2"/>
  <c r="F86" i="2" l="1"/>
  <c r="E86" i="2" s="1"/>
  <c r="C86" i="2" s="1"/>
  <c r="J86" i="2" s="1"/>
  <c r="I86" i="2" l="1"/>
  <c r="D87" i="2" l="1"/>
  <c r="K86" i="2"/>
  <c r="F87" i="2" l="1"/>
  <c r="E87" i="2" s="1"/>
  <c r="C87" i="2" s="1"/>
  <c r="J87" i="2" s="1"/>
  <c r="I87" i="2" l="1"/>
  <c r="D88" i="2" l="1"/>
  <c r="K87" i="2"/>
  <c r="F88" i="2" l="1"/>
  <c r="E88" i="2" s="1"/>
  <c r="C88" i="2" s="1"/>
  <c r="J88" i="2" s="1"/>
  <c r="I88" i="2" l="1"/>
  <c r="D89" i="2" l="1"/>
  <c r="K88" i="2"/>
  <c r="F89" i="2" l="1"/>
  <c r="E89" i="2" s="1"/>
  <c r="C89" i="2" s="1"/>
  <c r="J89" i="2" s="1"/>
  <c r="I89" i="2" l="1"/>
  <c r="D90" i="2" l="1"/>
  <c r="K89" i="2"/>
  <c r="F90" i="2" l="1"/>
  <c r="E90" i="2" s="1"/>
  <c r="C90" i="2" s="1"/>
  <c r="J90" i="2" s="1"/>
  <c r="I90" i="2" l="1"/>
  <c r="D91" i="2" l="1"/>
  <c r="K90" i="2"/>
  <c r="F91" i="2" l="1"/>
  <c r="E91" i="2" s="1"/>
  <c r="C91" i="2" s="1"/>
  <c r="J91" i="2" s="1"/>
  <c r="I91" i="2" l="1"/>
  <c r="K91" i="2" l="1"/>
  <c r="D92" i="2"/>
  <c r="F92" i="2" l="1"/>
  <c r="E92" i="2" s="1"/>
  <c r="C92" i="2" s="1"/>
  <c r="J92" i="2" s="1"/>
  <c r="I92" i="2" l="1"/>
  <c r="D93" i="2" l="1"/>
  <c r="K92" i="2"/>
  <c r="F93" i="2" l="1"/>
  <c r="E93" i="2" s="1"/>
  <c r="C93" i="2" s="1"/>
  <c r="J93" i="2" s="1"/>
  <c r="I93" i="2" l="1"/>
  <c r="K93" i="2" l="1"/>
  <c r="D94" i="2"/>
  <c r="F94" i="2" l="1"/>
  <c r="E94" i="2" s="1"/>
  <c r="C94" i="2" s="1"/>
  <c r="J94" i="2" s="1"/>
  <c r="I94" i="2" l="1"/>
  <c r="D95" i="2" l="1"/>
  <c r="K94" i="2"/>
  <c r="F95" i="2" l="1"/>
  <c r="E95" i="2" s="1"/>
  <c r="C95" i="2" s="1"/>
  <c r="J95" i="2" s="1"/>
  <c r="I95" i="2" l="1"/>
  <c r="D96" i="2" l="1"/>
  <c r="K95" i="2"/>
  <c r="F96" i="2" l="1"/>
  <c r="E96" i="2" s="1"/>
  <c r="C96" i="2" s="1"/>
  <c r="J96" i="2" s="1"/>
  <c r="I96" i="2" l="1"/>
  <c r="D97" i="2" l="1"/>
  <c r="K96" i="2"/>
  <c r="F97" i="2" l="1"/>
  <c r="E97" i="2" s="1"/>
  <c r="C97" i="2" s="1"/>
  <c r="J97" i="2" s="1"/>
  <c r="I97" i="2" l="1"/>
  <c r="D98" i="2" l="1"/>
  <c r="K97" i="2"/>
  <c r="F98" i="2" l="1"/>
  <c r="E98" i="2" s="1"/>
  <c r="C98" i="2" s="1"/>
  <c r="J98" i="2" s="1"/>
  <c r="I98" i="2" l="1"/>
  <c r="D99" i="2" l="1"/>
  <c r="K98" i="2"/>
  <c r="F99" i="2" l="1"/>
  <c r="E99" i="2" s="1"/>
  <c r="C99" i="2" s="1"/>
  <c r="J99" i="2" s="1"/>
  <c r="I99" i="2" l="1"/>
  <c r="K99" i="2" l="1"/>
  <c r="D100" i="2"/>
  <c r="F100" i="2" l="1"/>
  <c r="E100" i="2" s="1"/>
  <c r="C100" i="2" s="1"/>
  <c r="J100" i="2" s="1"/>
  <c r="I100" i="2" l="1"/>
  <c r="D101" i="2" l="1"/>
  <c r="K100" i="2"/>
  <c r="F101" i="2" l="1"/>
  <c r="E101" i="2" s="1"/>
  <c r="C101" i="2" s="1"/>
  <c r="J101" i="2" s="1"/>
  <c r="I101" i="2" l="1"/>
  <c r="K101" i="2" l="1"/>
  <c r="D102" i="2"/>
  <c r="F102" i="2" l="1"/>
  <c r="E102" i="2" s="1"/>
  <c r="C102" i="2" s="1"/>
  <c r="J102" i="2" s="1"/>
  <c r="I102" i="2" l="1"/>
  <c r="D103" i="2" l="1"/>
  <c r="K102" i="2"/>
  <c r="F103" i="2" l="1"/>
  <c r="E103" i="2" s="1"/>
  <c r="C103" i="2" s="1"/>
  <c r="J103" i="2" s="1"/>
  <c r="I103" i="2" l="1"/>
  <c r="D104" i="2" l="1"/>
  <c r="K103" i="2"/>
  <c r="F104" i="2" l="1"/>
  <c r="E104" i="2" s="1"/>
  <c r="C104" i="2" s="1"/>
  <c r="J104" i="2" s="1"/>
  <c r="I104" i="2" l="1"/>
  <c r="D105" i="2" l="1"/>
  <c r="K104" i="2"/>
  <c r="F105" i="2" l="1"/>
  <c r="E105" i="2" s="1"/>
  <c r="C105" i="2" s="1"/>
  <c r="J105" i="2" s="1"/>
  <c r="I105" i="2" l="1"/>
  <c r="D106" i="2" l="1"/>
  <c r="K105" i="2"/>
  <c r="F106" i="2" l="1"/>
  <c r="E106" i="2" s="1"/>
  <c r="C106" i="2" s="1"/>
  <c r="J106" i="2" s="1"/>
  <c r="I106" i="2" l="1"/>
  <c r="D107" i="2" l="1"/>
  <c r="K106" i="2"/>
  <c r="F107" i="2" l="1"/>
  <c r="E107" i="2" s="1"/>
  <c r="C107" i="2" s="1"/>
  <c r="J107" i="2" s="1"/>
  <c r="I107" i="2" l="1"/>
  <c r="K107" i="2" l="1"/>
  <c r="D108" i="2"/>
  <c r="F108" i="2" l="1"/>
  <c r="E108" i="2" s="1"/>
  <c r="C108" i="2" s="1"/>
  <c r="J108" i="2" s="1"/>
  <c r="I108" i="2" l="1"/>
  <c r="D109" i="2" l="1"/>
  <c r="K108" i="2"/>
  <c r="F109" i="2" l="1"/>
  <c r="E109" i="2" s="1"/>
  <c r="C109" i="2" s="1"/>
  <c r="J109" i="2" s="1"/>
  <c r="I109" i="2" l="1"/>
  <c r="K109" i="2" l="1"/>
  <c r="D110" i="2"/>
  <c r="F110" i="2" l="1"/>
  <c r="E110" i="2" s="1"/>
  <c r="C110" i="2" s="1"/>
  <c r="J110" i="2" s="1"/>
  <c r="I110" i="2" l="1"/>
  <c r="D111" i="2" l="1"/>
  <c r="K110" i="2"/>
  <c r="F111" i="2" l="1"/>
  <c r="E111" i="2" s="1"/>
  <c r="C111" i="2" s="1"/>
  <c r="J111" i="2" s="1"/>
  <c r="I111" i="2" l="1"/>
  <c r="D112" i="2" l="1"/>
  <c r="K111" i="2"/>
  <c r="F112" i="2" l="1"/>
  <c r="E112" i="2" s="1"/>
  <c r="C112" i="2" s="1"/>
  <c r="J112" i="2" s="1"/>
  <c r="I112" i="2" l="1"/>
  <c r="D113" i="2" l="1"/>
  <c r="K112" i="2"/>
  <c r="F113" i="2" l="1"/>
  <c r="E113" i="2" s="1"/>
  <c r="C113" i="2" s="1"/>
  <c r="J113" i="2" s="1"/>
  <c r="I113" i="2" l="1"/>
  <c r="D114" i="2" l="1"/>
  <c r="K113" i="2"/>
  <c r="F114" i="2" l="1"/>
  <c r="E114" i="2" s="1"/>
  <c r="C114" i="2" s="1"/>
  <c r="J114" i="2" s="1"/>
  <c r="I114" i="2" l="1"/>
  <c r="D115" i="2" l="1"/>
  <c r="K114" i="2"/>
  <c r="F115" i="2" l="1"/>
  <c r="E115" i="2" s="1"/>
  <c r="C115" i="2" s="1"/>
  <c r="J115" i="2" s="1"/>
  <c r="I115" i="2" l="1"/>
  <c r="K115" i="2" l="1"/>
  <c r="D116" i="2"/>
  <c r="F116" i="2" l="1"/>
  <c r="E116" i="2" s="1"/>
  <c r="C116" i="2" s="1"/>
  <c r="J116" i="2" s="1"/>
  <c r="I116" i="2" l="1"/>
  <c r="D117" i="2" l="1"/>
  <c r="K116" i="2"/>
  <c r="F117" i="2" l="1"/>
  <c r="E117" i="2" s="1"/>
  <c r="C117" i="2" s="1"/>
  <c r="J117" i="2" s="1"/>
  <c r="I117" i="2" l="1"/>
  <c r="K117" i="2" l="1"/>
  <c r="D118" i="2"/>
  <c r="F118" i="2" l="1"/>
  <c r="E118" i="2" s="1"/>
  <c r="C118" i="2" s="1"/>
  <c r="J118" i="2" s="1"/>
  <c r="I118" i="2" l="1"/>
  <c r="D119" i="2" l="1"/>
  <c r="K118" i="2"/>
  <c r="F119" i="2" l="1"/>
  <c r="E119" i="2" s="1"/>
  <c r="C119" i="2" s="1"/>
  <c r="J119" i="2" s="1"/>
  <c r="I119" i="2" l="1"/>
  <c r="D120" i="2" l="1"/>
  <c r="K119" i="2"/>
  <c r="F120" i="2" l="1"/>
  <c r="E120" i="2" s="1"/>
  <c r="C120" i="2" s="1"/>
  <c r="J120" i="2" s="1"/>
  <c r="I120" i="2" l="1"/>
  <c r="D121" i="2" l="1"/>
  <c r="K120" i="2"/>
  <c r="F121" i="2" l="1"/>
  <c r="E121" i="2" s="1"/>
  <c r="C121" i="2" s="1"/>
  <c r="J121" i="2" s="1"/>
  <c r="I121" i="2" l="1"/>
  <c r="D122" i="2" l="1"/>
  <c r="K121" i="2"/>
  <c r="F122" i="2" l="1"/>
  <c r="E122" i="2" s="1"/>
  <c r="C122" i="2" s="1"/>
  <c r="J122" i="2" s="1"/>
  <c r="I122" i="2" l="1"/>
  <c r="D123" i="2" l="1"/>
  <c r="K122" i="2"/>
  <c r="F123" i="2" l="1"/>
  <c r="E123" i="2" s="1"/>
  <c r="C123" i="2" s="1"/>
  <c r="J123" i="2" s="1"/>
  <c r="I123" i="2" l="1"/>
  <c r="K123" i="2" l="1"/>
  <c r="D124" i="2"/>
  <c r="F124" i="2" l="1"/>
  <c r="E124" i="2" s="1"/>
  <c r="C124" i="2" s="1"/>
  <c r="J124" i="2" s="1"/>
  <c r="I124" i="2" l="1"/>
  <c r="D125" i="2" l="1"/>
  <c r="K124" i="2"/>
  <c r="F125" i="2" l="1"/>
  <c r="E125" i="2" s="1"/>
  <c r="C125" i="2" s="1"/>
  <c r="J125" i="2" s="1"/>
  <c r="I125" i="2" l="1"/>
  <c r="K125" i="2" l="1"/>
  <c r="D126" i="2"/>
  <c r="F126" i="2" l="1"/>
  <c r="E126" i="2" s="1"/>
  <c r="C126" i="2" s="1"/>
  <c r="J126" i="2" s="1"/>
  <c r="I126" i="2" l="1"/>
  <c r="D127" i="2" l="1"/>
  <c r="K126" i="2"/>
  <c r="F127" i="2" l="1"/>
  <c r="E127" i="2" s="1"/>
  <c r="C127" i="2" s="1"/>
  <c r="J127" i="2" s="1"/>
  <c r="I127" i="2" l="1"/>
  <c r="D128" i="2" l="1"/>
  <c r="K127" i="2"/>
  <c r="F128" i="2" l="1"/>
  <c r="E128" i="2" s="1"/>
  <c r="C128" i="2" s="1"/>
  <c r="J128" i="2" s="1"/>
  <c r="I128" i="2" l="1"/>
  <c r="D129" i="2" l="1"/>
  <c r="K128" i="2"/>
  <c r="F129" i="2" l="1"/>
  <c r="E129" i="2" s="1"/>
  <c r="C129" i="2" s="1"/>
  <c r="J129" i="2" s="1"/>
  <c r="I129" i="2" l="1"/>
  <c r="D130" i="2" l="1"/>
  <c r="K129" i="2"/>
  <c r="F130" i="2" l="1"/>
  <c r="E130" i="2" s="1"/>
  <c r="C130" i="2" s="1"/>
  <c r="J130" i="2" s="1"/>
  <c r="I130" i="2" l="1"/>
  <c r="D131" i="2" l="1"/>
  <c r="K130" i="2"/>
  <c r="F131" i="2" l="1"/>
  <c r="E131" i="2" s="1"/>
  <c r="C131" i="2" s="1"/>
  <c r="J131" i="2" s="1"/>
  <c r="I131" i="2" l="1"/>
  <c r="K131" i="2" l="1"/>
  <c r="D132" i="2"/>
  <c r="F132" i="2" l="1"/>
  <c r="E132" i="2" s="1"/>
  <c r="C132" i="2" s="1"/>
  <c r="J132" i="2" s="1"/>
  <c r="I132" i="2" l="1"/>
  <c r="D133" i="2" l="1"/>
  <c r="K132" i="2"/>
  <c r="F133" i="2" l="1"/>
  <c r="E133" i="2" s="1"/>
  <c r="C133" i="2" s="1"/>
  <c r="J133" i="2" s="1"/>
  <c r="I133" i="2" l="1"/>
  <c r="K133" i="2" l="1"/>
  <c r="D134" i="2"/>
  <c r="F134" i="2" l="1"/>
  <c r="E134" i="2" s="1"/>
  <c r="C134" i="2" s="1"/>
  <c r="J134" i="2" s="1"/>
  <c r="I134" i="2" l="1"/>
  <c r="D135" i="2" l="1"/>
  <c r="K134" i="2"/>
  <c r="F135" i="2" l="1"/>
  <c r="E135" i="2" s="1"/>
  <c r="C135" i="2" s="1"/>
  <c r="J135" i="2" s="1"/>
  <c r="I135" i="2" l="1"/>
  <c r="D136" i="2" l="1"/>
  <c r="K135" i="2"/>
  <c r="F136" i="2" l="1"/>
  <c r="E136" i="2" s="1"/>
  <c r="C136" i="2" s="1"/>
  <c r="J136" i="2" s="1"/>
  <c r="I136" i="2" l="1"/>
  <c r="D137" i="2" l="1"/>
  <c r="K136" i="2"/>
  <c r="F137" i="2" l="1"/>
  <c r="E137" i="2" s="1"/>
  <c r="C137" i="2" s="1"/>
  <c r="J137" i="2" s="1"/>
  <c r="I137" i="2" l="1"/>
  <c r="K137" i="2" l="1"/>
  <c r="D138" i="2"/>
  <c r="F138" i="2" l="1"/>
  <c r="E138" i="2" s="1"/>
  <c r="C138" i="2" s="1"/>
  <c r="J138" i="2" s="1"/>
  <c r="I138" i="2" l="1"/>
  <c r="D139" i="2" l="1"/>
  <c r="K138" i="2"/>
  <c r="F139" i="2" l="1"/>
  <c r="E139" i="2" s="1"/>
  <c r="C139" i="2" s="1"/>
  <c r="J139" i="2" s="1"/>
  <c r="I139" i="2" l="1"/>
  <c r="K139" i="2" l="1"/>
  <c r="D140" i="2"/>
  <c r="F140" i="2" l="1"/>
  <c r="E140" i="2" s="1"/>
  <c r="C140" i="2" s="1"/>
  <c r="J140" i="2" s="1"/>
  <c r="I140" i="2" l="1"/>
  <c r="D141" i="2" l="1"/>
  <c r="K140" i="2"/>
  <c r="F141" i="2" l="1"/>
  <c r="E141" i="2" s="1"/>
  <c r="C141" i="2" s="1"/>
  <c r="J141" i="2" s="1"/>
  <c r="I141" i="2" l="1"/>
  <c r="K141" i="2" l="1"/>
  <c r="D142" i="2"/>
  <c r="F142" i="2" l="1"/>
  <c r="E142" i="2" s="1"/>
  <c r="C142" i="2" s="1"/>
  <c r="J142" i="2" s="1"/>
  <c r="I142" i="2" l="1"/>
  <c r="D143" i="2" l="1"/>
  <c r="K142" i="2"/>
  <c r="F143" i="2" l="1"/>
  <c r="E143" i="2" s="1"/>
  <c r="C143" i="2" s="1"/>
  <c r="J143" i="2" s="1"/>
  <c r="I143" i="2" l="1"/>
  <c r="D144" i="2" l="1"/>
  <c r="K143" i="2"/>
  <c r="F144" i="2" l="1"/>
  <c r="E144" i="2" s="1"/>
  <c r="C144" i="2" s="1"/>
  <c r="J144" i="2" s="1"/>
  <c r="I144" i="2" l="1"/>
  <c r="D145" i="2" l="1"/>
  <c r="K144" i="2"/>
  <c r="F145" i="2" l="1"/>
  <c r="E145" i="2" s="1"/>
  <c r="C145" i="2" s="1"/>
  <c r="J145" i="2" s="1"/>
  <c r="I145" i="2" l="1"/>
  <c r="D146" i="2" l="1"/>
  <c r="K145" i="2"/>
  <c r="F146" i="2" l="1"/>
  <c r="E146" i="2" s="1"/>
  <c r="C146" i="2" s="1"/>
  <c r="J146" i="2" s="1"/>
  <c r="I146" i="2" l="1"/>
  <c r="D147" i="2" l="1"/>
  <c r="K146" i="2"/>
  <c r="F147" i="2" l="1"/>
  <c r="E147" i="2" s="1"/>
  <c r="C147" i="2" s="1"/>
  <c r="J147" i="2" s="1"/>
  <c r="I147" i="2" l="1"/>
  <c r="K147" i="2" l="1"/>
  <c r="D148" i="2"/>
  <c r="F148" i="2" l="1"/>
  <c r="E148" i="2" s="1"/>
  <c r="C148" i="2" s="1"/>
  <c r="J148" i="2" s="1"/>
  <c r="I148" i="2" l="1"/>
  <c r="D149" i="2" l="1"/>
  <c r="K148" i="2"/>
  <c r="F149" i="2" l="1"/>
  <c r="E149" i="2" s="1"/>
  <c r="C149" i="2" s="1"/>
  <c r="J149" i="2" s="1"/>
  <c r="I149" i="2" l="1"/>
  <c r="K149" i="2" l="1"/>
  <c r="D150" i="2"/>
  <c r="F150" i="2" l="1"/>
  <c r="E150" i="2" s="1"/>
  <c r="C150" i="2" s="1"/>
  <c r="J150" i="2" s="1"/>
  <c r="I150" i="2" l="1"/>
  <c r="D151" i="2" l="1"/>
  <c r="K150" i="2"/>
  <c r="F151" i="2" l="1"/>
  <c r="E151" i="2" s="1"/>
  <c r="C151" i="2" s="1"/>
  <c r="J151" i="2" s="1"/>
  <c r="I151" i="2" l="1"/>
  <c r="D152" i="2" l="1"/>
  <c r="K151" i="2"/>
  <c r="F152" i="2" l="1"/>
  <c r="E152" i="2" s="1"/>
  <c r="C152" i="2" s="1"/>
  <c r="J152" i="2" s="1"/>
  <c r="I152" i="2" l="1"/>
  <c r="D153" i="2" l="1"/>
  <c r="K152" i="2"/>
  <c r="F153" i="2" l="1"/>
  <c r="E153" i="2" s="1"/>
  <c r="C153" i="2" s="1"/>
  <c r="J153" i="2" s="1"/>
  <c r="I153" i="2" l="1"/>
  <c r="D154" i="2" l="1"/>
  <c r="K153" i="2"/>
  <c r="F154" i="2" l="1"/>
  <c r="E154" i="2" s="1"/>
  <c r="C154" i="2" s="1"/>
  <c r="J154" i="2" s="1"/>
  <c r="I154" i="2" l="1"/>
  <c r="D155" i="2" l="1"/>
  <c r="K154" i="2"/>
  <c r="F155" i="2" l="1"/>
  <c r="E155" i="2" s="1"/>
  <c r="C155" i="2" s="1"/>
  <c r="J155" i="2" s="1"/>
  <c r="I155" i="2" l="1"/>
  <c r="K155" i="2" l="1"/>
  <c r="D156" i="2"/>
  <c r="F156" i="2" l="1"/>
  <c r="E156" i="2" s="1"/>
  <c r="C156" i="2" s="1"/>
  <c r="J156" i="2" s="1"/>
  <c r="I156" i="2" l="1"/>
  <c r="D157" i="2" l="1"/>
  <c r="K156" i="2"/>
  <c r="F157" i="2" l="1"/>
  <c r="E157" i="2" s="1"/>
  <c r="C157" i="2" s="1"/>
  <c r="J157" i="2" s="1"/>
  <c r="I157" i="2" l="1"/>
  <c r="K157" i="2" l="1"/>
  <c r="D158" i="2"/>
  <c r="F158" i="2" l="1"/>
  <c r="E158" i="2" s="1"/>
  <c r="C158" i="2" s="1"/>
  <c r="J158" i="2" s="1"/>
  <c r="I158" i="2" l="1"/>
  <c r="D159" i="2" l="1"/>
  <c r="K158" i="2"/>
  <c r="F159" i="2" l="1"/>
  <c r="E159" i="2" s="1"/>
  <c r="C159" i="2" s="1"/>
  <c r="J159" i="2" s="1"/>
  <c r="I159" i="2" l="1"/>
  <c r="D160" i="2" l="1"/>
  <c r="K159" i="2"/>
  <c r="F160" i="2" l="1"/>
  <c r="E160" i="2" s="1"/>
  <c r="C160" i="2" s="1"/>
  <c r="J160" i="2" s="1"/>
  <c r="I160" i="2" l="1"/>
  <c r="D161" i="2" l="1"/>
  <c r="K160" i="2"/>
  <c r="F161" i="2" l="1"/>
  <c r="E161" i="2" s="1"/>
  <c r="C161" i="2" s="1"/>
  <c r="J161" i="2" s="1"/>
  <c r="I161" i="2" l="1"/>
  <c r="D162" i="2" l="1"/>
  <c r="K161" i="2"/>
  <c r="F162" i="2" l="1"/>
  <c r="E162" i="2" s="1"/>
  <c r="C162" i="2" s="1"/>
  <c r="J162" i="2" s="1"/>
  <c r="I162" i="2" l="1"/>
  <c r="D163" i="2" l="1"/>
  <c r="K162" i="2"/>
  <c r="F163" i="2" l="1"/>
  <c r="E163" i="2" s="1"/>
  <c r="C163" i="2" s="1"/>
  <c r="J163" i="2" s="1"/>
  <c r="I163" i="2" l="1"/>
  <c r="K163" i="2" l="1"/>
  <c r="D164" i="2"/>
  <c r="F164" i="2" l="1"/>
  <c r="E164" i="2" s="1"/>
  <c r="C164" i="2" s="1"/>
  <c r="J164" i="2" s="1"/>
  <c r="I164" i="2" l="1"/>
  <c r="D165" i="2" l="1"/>
  <c r="K164" i="2"/>
  <c r="F165" i="2" l="1"/>
  <c r="E165" i="2" s="1"/>
  <c r="C165" i="2" s="1"/>
  <c r="J165" i="2" s="1"/>
  <c r="I165" i="2" l="1"/>
  <c r="K165" i="2" l="1"/>
  <c r="D166" i="2"/>
  <c r="F166" i="2" l="1"/>
  <c r="E166" i="2" s="1"/>
  <c r="C166" i="2" s="1"/>
  <c r="J166" i="2" s="1"/>
  <c r="I166" i="2" l="1"/>
  <c r="D167" i="2" l="1"/>
  <c r="K166" i="2"/>
  <c r="F167" i="2" l="1"/>
  <c r="E167" i="2" s="1"/>
  <c r="C167" i="2" s="1"/>
  <c r="J167" i="2" s="1"/>
  <c r="I167" i="2" l="1"/>
  <c r="D168" i="2" l="1"/>
  <c r="K167" i="2"/>
  <c r="F168" i="2" l="1"/>
  <c r="E168" i="2" s="1"/>
  <c r="C168" i="2" s="1"/>
  <c r="J168" i="2" s="1"/>
  <c r="I168" i="2" l="1"/>
  <c r="D169" i="2" l="1"/>
  <c r="K168" i="2"/>
  <c r="F169" i="2" l="1"/>
  <c r="E169" i="2" s="1"/>
  <c r="C169" i="2" s="1"/>
  <c r="J169" i="2" s="1"/>
  <c r="I169" i="2" l="1"/>
  <c r="K169" i="2" l="1"/>
  <c r="D170" i="2"/>
  <c r="F170" i="2" l="1"/>
  <c r="E170" i="2" s="1"/>
  <c r="C170" i="2" s="1"/>
  <c r="J170" i="2" s="1"/>
  <c r="I170" i="2" l="1"/>
  <c r="D171" i="2" l="1"/>
  <c r="K170" i="2"/>
  <c r="F171" i="2" l="1"/>
  <c r="E171" i="2" s="1"/>
  <c r="C171" i="2" s="1"/>
  <c r="J171" i="2" s="1"/>
  <c r="I171" i="2" l="1"/>
  <c r="K171" i="2" l="1"/>
  <c r="D172" i="2"/>
  <c r="F172" i="2" l="1"/>
  <c r="E172" i="2" s="1"/>
  <c r="C172" i="2" s="1"/>
  <c r="J172" i="2" s="1"/>
  <c r="I172" i="2" l="1"/>
  <c r="D173" i="2" l="1"/>
  <c r="K172" i="2"/>
  <c r="F173" i="2" l="1"/>
  <c r="E173" i="2" s="1"/>
  <c r="C173" i="2" s="1"/>
  <c r="J173" i="2" s="1"/>
  <c r="I173" i="2" l="1"/>
  <c r="K173" i="2" l="1"/>
  <c r="D174" i="2"/>
  <c r="F174" i="2" l="1"/>
  <c r="E174" i="2" s="1"/>
  <c r="C174" i="2" s="1"/>
  <c r="J174" i="2" s="1"/>
  <c r="I174" i="2" l="1"/>
  <c r="D175" i="2" l="1"/>
  <c r="K174" i="2"/>
  <c r="F175" i="2" l="1"/>
  <c r="E175" i="2" s="1"/>
  <c r="C175" i="2" s="1"/>
  <c r="J175" i="2" s="1"/>
  <c r="I175" i="2" l="1"/>
  <c r="D176" i="2" l="1"/>
  <c r="K175" i="2"/>
  <c r="F176" i="2" l="1"/>
  <c r="E176" i="2" s="1"/>
  <c r="C176" i="2" s="1"/>
  <c r="J176" i="2" s="1"/>
  <c r="I176" i="2" l="1"/>
  <c r="D177" i="2" l="1"/>
  <c r="K176" i="2"/>
  <c r="F177" i="2" l="1"/>
  <c r="E177" i="2" s="1"/>
  <c r="C177" i="2" s="1"/>
  <c r="J177" i="2" s="1"/>
  <c r="I177" i="2" l="1"/>
  <c r="D178" i="2" l="1"/>
  <c r="K177" i="2"/>
  <c r="F178" i="2" l="1"/>
  <c r="E178" i="2" s="1"/>
  <c r="C178" i="2" s="1"/>
  <c r="J178" i="2" s="1"/>
  <c r="I178" i="2" l="1"/>
  <c r="D179" i="2" l="1"/>
  <c r="K178" i="2"/>
  <c r="F179" i="2" l="1"/>
  <c r="E179" i="2" s="1"/>
  <c r="C179" i="2" s="1"/>
  <c r="J179" i="2" s="1"/>
  <c r="I179" i="2" l="1"/>
  <c r="K179" i="2" l="1"/>
  <c r="D180" i="2"/>
  <c r="F180" i="2" l="1"/>
  <c r="E180" i="2" s="1"/>
  <c r="C180" i="2" s="1"/>
  <c r="J180" i="2" s="1"/>
  <c r="I180" i="2" l="1"/>
  <c r="D181" i="2" l="1"/>
  <c r="K180" i="2"/>
  <c r="F181" i="2" l="1"/>
  <c r="E181" i="2" s="1"/>
  <c r="C181" i="2" s="1"/>
  <c r="J181" i="2" s="1"/>
  <c r="I181" i="2" l="1"/>
  <c r="K181" i="2" l="1"/>
  <c r="D182" i="2"/>
  <c r="F182" i="2" l="1"/>
  <c r="E182" i="2" s="1"/>
  <c r="C182" i="2" s="1"/>
  <c r="J182" i="2" s="1"/>
  <c r="I182" i="2" l="1"/>
  <c r="D183" i="2" l="1"/>
  <c r="K182" i="2"/>
  <c r="F183" i="2" l="1"/>
  <c r="E183" i="2" s="1"/>
  <c r="C183" i="2" s="1"/>
  <c r="J183" i="2" s="1"/>
  <c r="I183" i="2" l="1"/>
  <c r="D184" i="2" l="1"/>
  <c r="K183" i="2"/>
  <c r="F184" i="2" l="1"/>
  <c r="E184" i="2" s="1"/>
  <c r="C184" i="2" s="1"/>
  <c r="J184" i="2" s="1"/>
  <c r="I184" i="2" l="1"/>
  <c r="D185" i="2" l="1"/>
  <c r="K184" i="2"/>
  <c r="F185" i="2" l="1"/>
  <c r="E185" i="2" s="1"/>
  <c r="C185" i="2" s="1"/>
  <c r="J185" i="2" s="1"/>
  <c r="I185" i="2" l="1"/>
  <c r="D186" i="2" l="1"/>
  <c r="K185" i="2"/>
  <c r="F186" i="2" l="1"/>
  <c r="E186" i="2" s="1"/>
  <c r="C186" i="2" s="1"/>
  <c r="J186" i="2" s="1"/>
  <c r="I186" i="2" l="1"/>
  <c r="D187" i="2" l="1"/>
  <c r="K186" i="2"/>
  <c r="F187" i="2" l="1"/>
  <c r="E187" i="2" s="1"/>
  <c r="C187" i="2" s="1"/>
  <c r="J187" i="2" s="1"/>
  <c r="I187" i="2" l="1"/>
  <c r="K187" i="2" l="1"/>
  <c r="D188" i="2"/>
  <c r="F188" i="2" l="1"/>
  <c r="E188" i="2" s="1"/>
  <c r="C188" i="2" s="1"/>
  <c r="J188" i="2" s="1"/>
  <c r="I188" i="2" l="1"/>
  <c r="D189" i="2" l="1"/>
  <c r="K188" i="2"/>
  <c r="F189" i="2" l="1"/>
  <c r="E189" i="2" s="1"/>
  <c r="C189" i="2" s="1"/>
  <c r="J189" i="2" s="1"/>
  <c r="I189" i="2" l="1"/>
  <c r="K189" i="2" l="1"/>
  <c r="D190" i="2"/>
  <c r="F190" i="2" l="1"/>
  <c r="E190" i="2" s="1"/>
  <c r="C190" i="2" s="1"/>
  <c r="J190" i="2" s="1"/>
  <c r="I190" i="2" l="1"/>
  <c r="D191" i="2" l="1"/>
  <c r="K190" i="2"/>
  <c r="F191" i="2" l="1"/>
  <c r="E191" i="2" s="1"/>
  <c r="C191" i="2" s="1"/>
  <c r="J191" i="2" s="1"/>
  <c r="I191" i="2" l="1"/>
  <c r="D192" i="2" l="1"/>
  <c r="K191" i="2"/>
  <c r="F192" i="2" l="1"/>
  <c r="E192" i="2" s="1"/>
  <c r="C192" i="2" s="1"/>
  <c r="J192" i="2" s="1"/>
  <c r="I192" i="2" l="1"/>
  <c r="D193" i="2" l="1"/>
  <c r="K192" i="2"/>
  <c r="F193" i="2" l="1"/>
  <c r="E193" i="2" s="1"/>
  <c r="C193" i="2" s="1"/>
  <c r="J193" i="2" s="1"/>
  <c r="I193" i="2" l="1"/>
  <c r="D194" i="2" l="1"/>
  <c r="K193" i="2"/>
  <c r="F194" i="2" l="1"/>
  <c r="E194" i="2" s="1"/>
  <c r="C194" i="2" s="1"/>
  <c r="J194" i="2" s="1"/>
  <c r="I194" i="2" l="1"/>
  <c r="D195" i="2" l="1"/>
  <c r="K194" i="2"/>
  <c r="F195" i="2" l="1"/>
  <c r="E195" i="2" s="1"/>
  <c r="C195" i="2" s="1"/>
  <c r="J195" i="2" s="1"/>
  <c r="I195" i="2" l="1"/>
  <c r="K195" i="2" l="1"/>
  <c r="D196" i="2"/>
  <c r="F196" i="2" l="1"/>
  <c r="E196" i="2" s="1"/>
  <c r="C196" i="2" s="1"/>
  <c r="J196" i="2" s="1"/>
  <c r="I196" i="2" l="1"/>
  <c r="D197" i="2" l="1"/>
  <c r="K196" i="2"/>
  <c r="F197" i="2" l="1"/>
  <c r="E197" i="2" s="1"/>
  <c r="C197" i="2" s="1"/>
  <c r="J197" i="2" s="1"/>
  <c r="I197" i="2" l="1"/>
  <c r="K197" i="2" l="1"/>
  <c r="D198" i="2"/>
  <c r="F198" i="2" l="1"/>
  <c r="E198" i="2" s="1"/>
  <c r="C198" i="2" s="1"/>
  <c r="J198" i="2" s="1"/>
  <c r="I198" i="2" l="1"/>
  <c r="D199" i="2" l="1"/>
  <c r="K198" i="2"/>
  <c r="F199" i="2" l="1"/>
  <c r="E199" i="2" s="1"/>
  <c r="C199" i="2" s="1"/>
  <c r="J199" i="2" s="1"/>
  <c r="I199" i="2" l="1"/>
  <c r="D200" i="2" l="1"/>
  <c r="K199" i="2"/>
  <c r="F200" i="2" l="1"/>
  <c r="E200" i="2" s="1"/>
  <c r="C200" i="2" s="1"/>
  <c r="J200" i="2" s="1"/>
  <c r="I200" i="2" l="1"/>
  <c r="K200" i="2" l="1"/>
  <c r="D201" i="2"/>
  <c r="F201" i="2" l="1"/>
  <c r="E201" i="2" s="1"/>
  <c r="C201" i="2" s="1"/>
  <c r="J201" i="2" s="1"/>
  <c r="I201" i="2" l="1"/>
  <c r="K201" i="2" l="1"/>
  <c r="D202" i="2"/>
  <c r="F202" i="2" l="1"/>
  <c r="E202" i="2" s="1"/>
  <c r="C202" i="2" s="1"/>
  <c r="J202" i="2" s="1"/>
  <c r="I202" i="2" l="1"/>
  <c r="D203" i="2" l="1"/>
  <c r="K202" i="2"/>
  <c r="F203" i="2" l="1"/>
  <c r="E203" i="2" s="1"/>
  <c r="C203" i="2" s="1"/>
  <c r="J203" i="2" s="1"/>
  <c r="I203" i="2" l="1"/>
  <c r="K203" i="2" l="1"/>
  <c r="D204" i="2"/>
  <c r="F204" i="2" l="1"/>
  <c r="E204" i="2" s="1"/>
  <c r="C204" i="2" s="1"/>
  <c r="J204" i="2" s="1"/>
  <c r="I204" i="2" l="1"/>
  <c r="K204" i="2" l="1"/>
  <c r="D205" i="2"/>
  <c r="F205" i="2" l="1"/>
  <c r="E205" i="2" s="1"/>
  <c r="C205" i="2" s="1"/>
  <c r="J205" i="2" s="1"/>
  <c r="I205" i="2" l="1"/>
  <c r="K205" i="2" l="1"/>
  <c r="D206" i="2"/>
  <c r="F206" i="2" l="1"/>
  <c r="E206" i="2" s="1"/>
  <c r="C206" i="2" s="1"/>
  <c r="J206" i="2" s="1"/>
  <c r="I206" i="2" l="1"/>
  <c r="D207" i="2" l="1"/>
  <c r="K206" i="2"/>
  <c r="F207" i="2" l="1"/>
  <c r="E207" i="2" s="1"/>
  <c r="C207" i="2" s="1"/>
  <c r="J207" i="2" s="1"/>
  <c r="I207" i="2" l="1"/>
  <c r="D208" i="2" l="1"/>
  <c r="K207" i="2"/>
  <c r="F208" i="2" l="1"/>
  <c r="E208" i="2" s="1"/>
  <c r="C208" i="2" s="1"/>
  <c r="J208" i="2" s="1"/>
  <c r="I208" i="2" l="1"/>
  <c r="D209" i="2" l="1"/>
  <c r="K208" i="2"/>
  <c r="F209" i="2" l="1"/>
  <c r="E209" i="2" s="1"/>
  <c r="C209" i="2" s="1"/>
  <c r="J209" i="2" s="1"/>
  <c r="I209" i="2" l="1"/>
  <c r="K209" i="2" l="1"/>
  <c r="D210" i="2"/>
  <c r="F210" i="2" l="1"/>
  <c r="E210" i="2" s="1"/>
  <c r="C210" i="2" s="1"/>
  <c r="J210" i="2" s="1"/>
  <c r="I210" i="2" l="1"/>
  <c r="D211" i="2" l="1"/>
  <c r="K210" i="2"/>
  <c r="F211" i="2" l="1"/>
  <c r="E211" i="2" s="1"/>
  <c r="C211" i="2" s="1"/>
  <c r="J211" i="2" s="1"/>
  <c r="I211" i="2" l="1"/>
  <c r="K211" i="2" l="1"/>
  <c r="D212" i="2"/>
  <c r="F212" i="2" l="1"/>
  <c r="E212" i="2" s="1"/>
  <c r="C212" i="2" s="1"/>
  <c r="J212" i="2" s="1"/>
  <c r="I212" i="2" l="1"/>
  <c r="D213" i="2" l="1"/>
  <c r="K212" i="2"/>
  <c r="F213" i="2" l="1"/>
  <c r="E213" i="2" s="1"/>
  <c r="C213" i="2" s="1"/>
  <c r="J213" i="2" s="1"/>
  <c r="I213" i="2" l="1"/>
  <c r="K213" i="2" l="1"/>
  <c r="D214" i="2"/>
  <c r="F214" i="2" l="1"/>
  <c r="E214" i="2" s="1"/>
  <c r="C214" i="2" s="1"/>
  <c r="J214" i="2" s="1"/>
  <c r="I214" i="2" l="1"/>
  <c r="K214" i="2" l="1"/>
  <c r="D215" i="2"/>
  <c r="F215" i="2" l="1"/>
  <c r="E215" i="2" s="1"/>
  <c r="C215" i="2" s="1"/>
  <c r="J215" i="2" s="1"/>
  <c r="I215" i="2" l="1"/>
  <c r="K215" i="2" l="1"/>
  <c r="D216" i="2"/>
  <c r="F216" i="2" l="1"/>
  <c r="E216" i="2" s="1"/>
  <c r="C216" i="2" s="1"/>
  <c r="J216" i="2" s="1"/>
  <c r="I216" i="2" l="1"/>
  <c r="D217" i="2" l="1"/>
  <c r="K216" i="2"/>
  <c r="F217" i="2" l="1"/>
  <c r="E217" i="2" s="1"/>
  <c r="C217" i="2" s="1"/>
  <c r="J217" i="2" s="1"/>
  <c r="I217" i="2" l="1"/>
  <c r="D218" i="2" l="1"/>
  <c r="K217" i="2"/>
  <c r="F218" i="2" l="1"/>
  <c r="E218" i="2" s="1"/>
  <c r="C218" i="2" s="1"/>
  <c r="J218" i="2" s="1"/>
  <c r="I218" i="2" l="1"/>
  <c r="D219" i="2" l="1"/>
  <c r="K218" i="2"/>
  <c r="F219" i="2" l="1"/>
  <c r="E219" i="2" s="1"/>
  <c r="C219" i="2" s="1"/>
  <c r="J219" i="2" s="1"/>
  <c r="I219" i="2" l="1"/>
  <c r="K219" i="2" l="1"/>
  <c r="D220" i="2"/>
  <c r="F220" i="2" l="1"/>
  <c r="E220" i="2" s="1"/>
  <c r="C220" i="2" s="1"/>
  <c r="J220" i="2" s="1"/>
  <c r="I220" i="2" l="1"/>
  <c r="D221" i="2" l="1"/>
  <c r="K220" i="2"/>
  <c r="F221" i="2" l="1"/>
  <c r="E221" i="2" s="1"/>
  <c r="C221" i="2" s="1"/>
  <c r="J221" i="2" s="1"/>
  <c r="I221" i="2" l="1"/>
  <c r="K221" i="2" l="1"/>
  <c r="D222" i="2"/>
  <c r="F222" i="2" l="1"/>
  <c r="E222" i="2" s="1"/>
  <c r="C222" i="2" s="1"/>
  <c r="J222" i="2" s="1"/>
  <c r="I222" i="2" l="1"/>
  <c r="K222" i="2" l="1"/>
  <c r="D223" i="2"/>
  <c r="F223" i="2" l="1"/>
  <c r="E223" i="2" s="1"/>
  <c r="C223" i="2" s="1"/>
  <c r="J223" i="2" s="1"/>
  <c r="I223" i="2" l="1"/>
  <c r="D224" i="2" l="1"/>
  <c r="K223" i="2"/>
  <c r="F224" i="2" l="1"/>
  <c r="E224" i="2" s="1"/>
  <c r="C224" i="2" s="1"/>
  <c r="J224" i="2" s="1"/>
  <c r="I224" i="2" l="1"/>
  <c r="K224" i="2" l="1"/>
  <c r="D225" i="2"/>
  <c r="F225" i="2" l="1"/>
  <c r="E225" i="2" s="1"/>
  <c r="C225" i="2" s="1"/>
  <c r="J225" i="2" s="1"/>
  <c r="I225" i="2" l="1"/>
  <c r="K225" i="2" l="1"/>
  <c r="D226" i="2"/>
  <c r="F226" i="2" l="1"/>
  <c r="E226" i="2" s="1"/>
  <c r="C226" i="2" s="1"/>
  <c r="J226" i="2" s="1"/>
  <c r="I226" i="2" l="1"/>
  <c r="D227" i="2" l="1"/>
  <c r="K226" i="2"/>
  <c r="F227" i="2" l="1"/>
  <c r="E227" i="2" s="1"/>
  <c r="C227" i="2" s="1"/>
  <c r="J227" i="2" s="1"/>
  <c r="I227" i="2" l="1"/>
  <c r="K227" i="2" l="1"/>
  <c r="D228" i="2"/>
  <c r="F228" i="2" l="1"/>
  <c r="E228" i="2" s="1"/>
  <c r="C228" i="2" s="1"/>
  <c r="J228" i="2" s="1"/>
  <c r="I228" i="2" l="1"/>
  <c r="D229" i="2" l="1"/>
  <c r="K228" i="2"/>
  <c r="F229" i="2" l="1"/>
  <c r="E229" i="2" s="1"/>
  <c r="C229" i="2" s="1"/>
  <c r="J229" i="2" s="1"/>
  <c r="I229" i="2" l="1"/>
  <c r="K229" i="2" l="1"/>
  <c r="D230" i="2"/>
  <c r="F230" i="2" l="1"/>
  <c r="E230" i="2" s="1"/>
  <c r="C230" i="2" s="1"/>
  <c r="J230" i="2" s="1"/>
  <c r="I230" i="2" l="1"/>
  <c r="D231" i="2" l="1"/>
  <c r="K230" i="2"/>
  <c r="F231" i="2" l="1"/>
  <c r="E231" i="2" s="1"/>
  <c r="C231" i="2" s="1"/>
  <c r="J231" i="2" s="1"/>
  <c r="I231" i="2" l="1"/>
  <c r="D232" i="2" l="1"/>
  <c r="K231" i="2"/>
  <c r="F232" i="2" l="1"/>
  <c r="E232" i="2" s="1"/>
  <c r="C232" i="2" s="1"/>
  <c r="J232" i="2" s="1"/>
  <c r="I232" i="2" l="1"/>
  <c r="D233" i="2" l="1"/>
  <c r="K232" i="2"/>
  <c r="F233" i="2" l="1"/>
  <c r="E233" i="2" s="1"/>
  <c r="C233" i="2" s="1"/>
  <c r="J233" i="2" s="1"/>
  <c r="I233" i="2" l="1"/>
  <c r="K233" i="2" l="1"/>
  <c r="D234" i="2"/>
  <c r="F234" i="2" l="1"/>
  <c r="E234" i="2" s="1"/>
  <c r="C234" i="2" s="1"/>
  <c r="J234" i="2" s="1"/>
  <c r="I234" i="2" l="1"/>
  <c r="K234" i="2" l="1"/>
  <c r="D235" i="2"/>
  <c r="F235" i="2" l="1"/>
  <c r="E235" i="2" s="1"/>
  <c r="C235" i="2" s="1"/>
  <c r="J235" i="2" s="1"/>
  <c r="I235" i="2" l="1"/>
  <c r="K235" i="2" l="1"/>
  <c r="D236" i="2"/>
  <c r="F236" i="2" l="1"/>
  <c r="E236" i="2" s="1"/>
  <c r="C236" i="2" s="1"/>
  <c r="J236" i="2" s="1"/>
  <c r="I236" i="2" l="1"/>
  <c r="K236" i="2" l="1"/>
  <c r="D237" i="2"/>
  <c r="F237" i="2" l="1"/>
  <c r="E237" i="2" s="1"/>
  <c r="C237" i="2" s="1"/>
  <c r="J237" i="2" s="1"/>
  <c r="I237" i="2" l="1"/>
  <c r="K237" i="2" l="1"/>
  <c r="D238" i="2"/>
  <c r="F238" i="2" l="1"/>
  <c r="E238" i="2" s="1"/>
  <c r="C238" i="2" s="1"/>
  <c r="J238" i="2" s="1"/>
  <c r="I238" i="2" l="1"/>
  <c r="D239" i="2" l="1"/>
  <c r="K238" i="2"/>
  <c r="F239" i="2" l="1"/>
  <c r="E239" i="2" s="1"/>
  <c r="C239" i="2" s="1"/>
  <c r="J239" i="2" s="1"/>
  <c r="I239" i="2" l="1"/>
  <c r="D240" i="2" l="1"/>
  <c r="K239" i="2"/>
  <c r="F240" i="2" l="1"/>
  <c r="E240" i="2" s="1"/>
  <c r="C240" i="2" s="1"/>
  <c r="J240" i="2" s="1"/>
  <c r="I240" i="2" l="1"/>
  <c r="K240" i="2" l="1"/>
  <c r="D241" i="2"/>
  <c r="F241" i="2" l="1"/>
  <c r="E241" i="2" s="1"/>
  <c r="C241" i="2" s="1"/>
  <c r="J241" i="2" s="1"/>
  <c r="I241" i="2" l="1"/>
  <c r="D242" i="2" l="1"/>
  <c r="K241" i="2"/>
  <c r="F242" i="2" l="1"/>
  <c r="E242" i="2" s="1"/>
  <c r="C242" i="2" s="1"/>
  <c r="J242" i="2" s="1"/>
  <c r="I242" i="2" l="1"/>
  <c r="D243" i="2" l="1"/>
  <c r="K242" i="2"/>
  <c r="F243" i="2" l="1"/>
  <c r="E243" i="2" s="1"/>
  <c r="C243" i="2" s="1"/>
  <c r="J243" i="2" s="1"/>
  <c r="I243" i="2" l="1"/>
  <c r="K243" i="2" l="1"/>
  <c r="D244" i="2"/>
  <c r="F244" i="2" l="1"/>
  <c r="E244" i="2" s="1"/>
  <c r="C244" i="2" s="1"/>
  <c r="J244" i="2" s="1"/>
  <c r="I244" i="2" l="1"/>
  <c r="D245" i="2" l="1"/>
  <c r="K244" i="2"/>
  <c r="F245" i="2" l="1"/>
  <c r="E245" i="2" s="1"/>
  <c r="C245" i="2" s="1"/>
  <c r="J245" i="2" s="1"/>
  <c r="I245" i="2" l="1"/>
  <c r="K245" i="2" l="1"/>
  <c r="D246" i="2"/>
  <c r="F246" i="2" l="1"/>
  <c r="E246" i="2" s="1"/>
  <c r="C246" i="2" s="1"/>
  <c r="J246" i="2" s="1"/>
  <c r="C34" i="1" l="1"/>
  <c r="C33" i="1" s="1"/>
  <c r="I246" i="2"/>
  <c r="K246" i="2" s="1"/>
  <c r="C26" i="1" l="1"/>
  <c r="B26" i="1"/>
</calcChain>
</file>

<file path=xl/sharedStrings.xml><?xml version="1.0" encoding="utf-8"?>
<sst xmlns="http://schemas.openxmlformats.org/spreadsheetml/2006/main" count="82" uniqueCount="52">
  <si>
    <t>Estimated Monthly Payment</t>
  </si>
  <si>
    <t>years</t>
  </si>
  <si>
    <t>per month</t>
  </si>
  <si>
    <t>months</t>
  </si>
  <si>
    <t>long-term loan term</t>
  </si>
  <si>
    <t>Loan amount</t>
  </si>
  <si>
    <t>per $1,000 financed</t>
  </si>
  <si>
    <t>Month</t>
  </si>
  <si>
    <t>Beginning Balance</t>
  </si>
  <si>
    <t>* Shaded cells require user input</t>
  </si>
  <si>
    <t>Amount financed</t>
  </si>
  <si>
    <t>Loan Info:</t>
  </si>
  <si>
    <t>Enter the interest rate</t>
  </si>
  <si>
    <t>Enter the total contract price</t>
  </si>
  <si>
    <t>Enter the amount of the one-time additional principal payment</t>
  </si>
  <si>
    <t>Enter the amount of cash/down payments</t>
  </si>
  <si>
    <t>This can be $0</t>
  </si>
  <si>
    <t>Project Info:</t>
  </si>
  <si>
    <t>Tax credit amount</t>
  </si>
  <si>
    <t>Monthly 
Principal</t>
  </si>
  <si>
    <t>Monthly Interest</t>
  </si>
  <si>
    <t>Loan Amortization Table</t>
  </si>
  <si>
    <t>Cumulative Amount Paid</t>
  </si>
  <si>
    <t>This can be $0. If the amount is &gt; 15% of the original loan principal, borrower can get a one-time free loan re-amortization</t>
  </si>
  <si>
    <t>Monthly Payment Info:</t>
  </si>
  <si>
    <t>Payment Factor Info:</t>
  </si>
  <si>
    <t>number of months between installation commencement and obtaining PTO</t>
  </si>
  <si>
    <t>Select the loan term (12, 15, or 20 years)</t>
  </si>
  <si>
    <t>Ending Balance</t>
  </si>
  <si>
    <t>Disbursement of Loan Proceeds to Contractor</t>
  </si>
  <si>
    <t>Comments</t>
  </si>
  <si>
    <t>Assuming No Additional Principal Payments</t>
  </si>
  <si>
    <t>* Please note this calculator is for estimating and illustrative purposes only, and the results may not exactly match the approved loan and payment amounts</t>
  </si>
  <si>
    <t>* See second tab for loan amortization table</t>
  </si>
  <si>
    <t>Total Amount Paid if Fully Repaid Now</t>
  </si>
  <si>
    <t>Enter the month in which the one-time additional principal payment will occur</t>
  </si>
  <si>
    <t>Additional
Principal
Payment</t>
  </si>
  <si>
    <t>Total of payments over life of loan</t>
  </si>
  <si>
    <t>Finance charge</t>
  </si>
  <si>
    <t>Enter the tax credit % amount</t>
  </si>
  <si>
    <t>Please consult your tax advisor to see if you're eligible for the tax credit</t>
  </si>
  <si>
    <t>per month  (calculated to be similar to interest-only payments on the full, original loan amount; rounded up to nearest $10; minimum $50)</t>
  </si>
  <si>
    <t>Month in which the one-time, free, loan re-amortization will occur</t>
  </si>
  <si>
    <r>
      <t xml:space="preserve">Number of low, introductory period, monthly payments
</t>
    </r>
    <r>
      <rPr>
        <i/>
        <sz val="11"/>
        <color theme="1"/>
        <rFont val="Calibri"/>
        <family val="2"/>
        <scheme val="minor"/>
      </rPr>
      <t>(calculated to be similar to interest-only payments on the full, original loan amount; rounded up to nearest $10; minimum $50</t>
    </r>
    <r>
      <rPr>
        <sz val="11"/>
        <color theme="1"/>
        <rFont val="Calibri"/>
        <family val="2"/>
        <scheme val="minor"/>
      </rPr>
      <t>)</t>
    </r>
  </si>
  <si>
    <t>Loan Documents Info:</t>
  </si>
  <si>
    <t>Unhide this row for lending team's version</t>
  </si>
  <si>
    <t>Hide this row for lending team's version</t>
  </si>
  <si>
    <r>
      <rPr>
        <b/>
        <sz val="11"/>
        <color rgb="FFFFC000"/>
        <rFont val="Calibri"/>
        <family val="2"/>
        <scheme val="minor"/>
      </rPr>
      <t>For the lending team's version, change A2 to "</t>
    </r>
    <r>
      <rPr>
        <b/>
        <sz val="11"/>
        <color rgb="FFFF0000"/>
        <rFont val="Calibri"/>
        <family val="2"/>
        <scheme val="minor"/>
      </rPr>
      <t xml:space="preserve">* For internal use only by Clean Energy CU </t>
    </r>
    <r>
      <rPr>
        <b/>
        <i/>
        <u/>
        <sz val="11"/>
        <color rgb="FFFF0000"/>
        <rFont val="Calibri"/>
        <family val="2"/>
        <scheme val="minor"/>
      </rPr>
      <t>only</t>
    </r>
  </si>
  <si>
    <t>Hide this row for all versions</t>
  </si>
  <si>
    <t>Select the number of months between the first and second loan disbursements that are paid to the dealer</t>
  </si>
  <si>
    <t>CLEAN ENERGY CREDIT UNION SOLAR PV / GEOTHERMAL SYSTEM "SINGLE LOAN" CALCULATOR</t>
  </si>
  <si>
    <t>Revised: 01-Oct-2023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</si>
</sst>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4" fontId="0" fillId="0" borderId="0" xfId="0" quotePrefix="1" applyNumberForma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8" fontId="0" fillId="2" borderId="0" xfId="1" applyNumberFormat="1" applyFont="1" applyFill="1" applyAlignment="1" applyProtection="1">
      <alignment vertical="center"/>
      <protection locked="0"/>
    </xf>
    <xf numFmtId="9" fontId="0" fillId="2" borderId="0" xfId="1" applyNumberFormat="1" applyFont="1" applyFill="1" applyBorder="1" applyAlignment="1" applyProtection="1">
      <alignment vertical="center"/>
      <protection locked="0"/>
    </xf>
    <xf numFmtId="0" fontId="0" fillId="2" borderId="0" xfId="2" applyNumberFormat="1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10" fontId="0" fillId="2" borderId="0" xfId="2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8" fontId="0" fillId="0" borderId="1" xfId="1" applyNumberFormat="1" applyFont="1" applyFill="1" applyBorder="1" applyAlignment="1" applyProtection="1">
      <alignment vertical="center"/>
    </xf>
    <xf numFmtId="8" fontId="0" fillId="0" borderId="0" xfId="1" applyNumberFormat="1" applyFont="1" applyFill="1" applyAlignment="1" applyProtection="1">
      <alignment vertical="center"/>
    </xf>
    <xf numFmtId="44" fontId="0" fillId="0" borderId="0" xfId="1" applyFont="1" applyAlignment="1" applyProtection="1">
      <alignment vertical="center"/>
    </xf>
    <xf numFmtId="0" fontId="0" fillId="0" borderId="0" xfId="2" applyNumberFormat="1" applyFont="1" applyFill="1" applyAlignment="1" applyProtection="1">
      <alignment vertical="center"/>
    </xf>
    <xf numFmtId="0" fontId="7" fillId="0" borderId="0" xfId="0" applyFont="1" applyAlignment="1">
      <alignment vertical="center" wrapText="1"/>
    </xf>
    <xf numFmtId="8" fontId="0" fillId="0" borderId="0" xfId="1" applyNumberFormat="1" applyFont="1" applyAlignment="1" applyProtection="1">
      <alignment vertical="center"/>
    </xf>
    <xf numFmtId="8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0E5F-2350-4805-A35B-A29B0F97DCB4}">
  <sheetPr>
    <pageSetUpPr fitToPage="1"/>
  </sheetPr>
  <dimension ref="A1:E49"/>
  <sheetViews>
    <sheetView tabSelected="1" zoomScaleNormal="100" workbookViewId="0">
      <selection activeCell="B5" sqref="B5"/>
    </sheetView>
  </sheetViews>
  <sheetFormatPr defaultRowHeight="15" x14ac:dyDescent="0.25"/>
  <cols>
    <col min="1" max="1" width="4" style="1" customWidth="1"/>
    <col min="2" max="2" width="73.7109375" style="1" customWidth="1"/>
    <col min="3" max="3" width="15.42578125" style="1" customWidth="1"/>
    <col min="4" max="4" width="81.140625" style="1" customWidth="1"/>
    <col min="5" max="5" width="85.7109375" style="1" hidden="1" customWidth="1"/>
    <col min="6" max="16384" width="9.140625" style="1"/>
  </cols>
  <sheetData>
    <row r="1" spans="1:5" ht="18.75" x14ac:dyDescent="0.25">
      <c r="A1" s="6" t="s">
        <v>50</v>
      </c>
    </row>
    <row r="2" spans="1:5" x14ac:dyDescent="0.25">
      <c r="A2" s="15" t="s">
        <v>32</v>
      </c>
      <c r="D2" s="16"/>
      <c r="E2" s="29" t="s">
        <v>47</v>
      </c>
    </row>
    <row r="3" spans="1:5" x14ac:dyDescent="0.25">
      <c r="A3" s="15" t="s">
        <v>33</v>
      </c>
      <c r="D3" s="16"/>
    </row>
    <row r="4" spans="1:5" x14ac:dyDescent="0.25">
      <c r="A4" s="15" t="s">
        <v>9</v>
      </c>
      <c r="D4" s="16" t="s">
        <v>51</v>
      </c>
    </row>
    <row r="5" spans="1:5" x14ac:dyDescent="0.25">
      <c r="C5" s="17"/>
    </row>
    <row r="6" spans="1:5" x14ac:dyDescent="0.25">
      <c r="A6" s="18" t="s">
        <v>17</v>
      </c>
    </row>
    <row r="7" spans="1:5" x14ac:dyDescent="0.25">
      <c r="B7" s="1" t="s">
        <v>13</v>
      </c>
      <c r="C7" s="10">
        <v>28679.4</v>
      </c>
    </row>
    <row r="8" spans="1:5" x14ac:dyDescent="0.25">
      <c r="B8" s="19" t="s">
        <v>15</v>
      </c>
      <c r="C8" s="10">
        <v>500</v>
      </c>
      <c r="D8" s="1" t="s">
        <v>16</v>
      </c>
    </row>
    <row r="9" spans="1:5" x14ac:dyDescent="0.25">
      <c r="B9" s="19" t="s">
        <v>10</v>
      </c>
      <c r="C9" s="20">
        <f>C7-C8</f>
        <v>28179.4</v>
      </c>
      <c r="D9" s="1" t="str">
        <f>IF(C9&gt;90000,"ERROR:  amount financed cannot exceed $90,000","Financed amount cannot exceed $90,000")</f>
        <v>Financed amount cannot exceed $90,000</v>
      </c>
    </row>
    <row r="10" spans="1:5" x14ac:dyDescent="0.25">
      <c r="B10" s="19" t="s">
        <v>39</v>
      </c>
      <c r="C10" s="11">
        <v>0.3</v>
      </c>
      <c r="D10" s="1" t="s">
        <v>40</v>
      </c>
      <c r="E10" s="27" t="s">
        <v>46</v>
      </c>
    </row>
    <row r="11" spans="1:5" x14ac:dyDescent="0.25">
      <c r="B11" s="19" t="s">
        <v>18</v>
      </c>
      <c r="C11" s="21">
        <f>C10*C7</f>
        <v>8603.82</v>
      </c>
      <c r="E11" s="27" t="s">
        <v>46</v>
      </c>
    </row>
    <row r="12" spans="1:5" ht="30" hidden="1" customHeight="1" x14ac:dyDescent="0.25">
      <c r="B12" s="19" t="s">
        <v>49</v>
      </c>
      <c r="C12" s="12">
        <v>0</v>
      </c>
      <c r="D12" s="19" t="str">
        <f>IF(C12=1,"month  (NOTE: we recommend selecting 0 for determing the most conservative monthly payment amounts for use in sales proposals and for setting borrower expectations)","months    (NOTE: we recommend selecting 0 for determing the most conservative monthly payment amounts for use in sales proposals and for setting borrower expectations)")</f>
        <v>months    (NOTE: we recommend selecting 0 for determing the most conservative monthly payment amounts for use in sales proposals and for setting borrower expectations)</v>
      </c>
      <c r="E12" s="30" t="s">
        <v>48</v>
      </c>
    </row>
    <row r="13" spans="1:5" x14ac:dyDescent="0.25">
      <c r="A13" s="18" t="s">
        <v>11</v>
      </c>
      <c r="C13" s="22"/>
    </row>
    <row r="14" spans="1:5" x14ac:dyDescent="0.25">
      <c r="B14" s="19" t="s">
        <v>5</v>
      </c>
      <c r="C14" s="21">
        <f>C9</f>
        <v>28179.4</v>
      </c>
      <c r="D14" s="1" t="str">
        <f>IF(C14&gt;90000,"ERROR:  amount financed cannot exceed $90,000","Financed amount cannot exceed $90,000")</f>
        <v>Financed amount cannot exceed $90,000</v>
      </c>
    </row>
    <row r="15" spans="1:5" x14ac:dyDescent="0.25">
      <c r="B15" s="1" t="s">
        <v>27</v>
      </c>
      <c r="C15" s="13">
        <v>20</v>
      </c>
      <c r="D15" s="1" t="s">
        <v>1</v>
      </c>
    </row>
    <row r="16" spans="1:5" x14ac:dyDescent="0.25">
      <c r="B16" s="19" t="s">
        <v>12</v>
      </c>
      <c r="C16" s="14">
        <v>9.5000000000000001E-2</v>
      </c>
      <c r="D16" s="1" t="str">
        <f>IF($C$15=12,"For 12-year loans, use 8.75% as placeholder intesest rate (NOTE: rates vary by FICO score)",IF(C$15=15,"For 15-year loans, use 9.25% as placeholder interest rate (NOTE: rates vary by FICO score)",IF(C$15=20,"For 20-year loans, use 9.50% as placeholder interest rate (NOTE: rates vary by FICO score)","ERROR")))</f>
        <v>For 20-year loans, use 9.50% as placeholder interest rate (NOTE: rates vary by FICO score)</v>
      </c>
    </row>
    <row r="17" spans="1:5" ht="45" x14ac:dyDescent="0.25">
      <c r="B17" s="19" t="s">
        <v>43</v>
      </c>
      <c r="C17" s="23">
        <v>15</v>
      </c>
      <c r="D17" s="1" t="s">
        <v>3</v>
      </c>
    </row>
    <row r="18" spans="1:5" ht="30" x14ac:dyDescent="0.25">
      <c r="B18" s="19" t="s">
        <v>14</v>
      </c>
      <c r="C18" s="10">
        <f>C11</f>
        <v>8603.82</v>
      </c>
      <c r="D18" s="19" t="s">
        <v>23</v>
      </c>
      <c r="E18" s="27" t="s">
        <v>46</v>
      </c>
    </row>
    <row r="19" spans="1:5" x14ac:dyDescent="0.25">
      <c r="B19" s="19" t="s">
        <v>35</v>
      </c>
      <c r="C19" s="12">
        <v>15</v>
      </c>
      <c r="E19" s="27" t="s">
        <v>46</v>
      </c>
    </row>
    <row r="20" spans="1:5" x14ac:dyDescent="0.25">
      <c r="B20" s="19" t="s">
        <v>42</v>
      </c>
      <c r="C20" s="23">
        <f>MAX(Addl_Payment_Month,Int_Only_Term)</f>
        <v>15</v>
      </c>
      <c r="E20" s="27" t="s">
        <v>46</v>
      </c>
    </row>
    <row r="21" spans="1:5" x14ac:dyDescent="0.25">
      <c r="A21" s="18" t="s">
        <v>24</v>
      </c>
      <c r="B21" s="19"/>
      <c r="C21" s="22"/>
    </row>
    <row r="22" spans="1:5" ht="30" x14ac:dyDescent="0.25">
      <c r="B22" s="19" t="str">
        <f>CONCATENATE("Estimated introductory monthly payment in months 1-",Int_Only_Term)</f>
        <v>Estimated introductory monthly payment in months 1-15</v>
      </c>
      <c r="C22" s="21">
        <f>MAX(50,ROUNDUP(Loan_Rate*Loan_Amount/12,-1))</f>
        <v>230</v>
      </c>
      <c r="D22" s="24" t="s">
        <v>41</v>
      </c>
    </row>
    <row r="23" spans="1:5" ht="30" customHeight="1" x14ac:dyDescent="0.25">
      <c r="B23" s="19" t="str">
        <f>IF(OR(Addl_Payment_Month="",Addl_Payment_Month=0,Addl_Payment_Month&lt;=Int_Only_Term,Addl_Payment="",Addl_Payment=0),
CONCATENATE("Estimated regular monthly payment in months ",Int_Only_Term+1,"+"),
IF(Addl_Payment_Month=Int_Only_Term+1,CONCATENATE("Estimated regular monthly payment in month ",Addl_Payment_Month),
IF(Addl_Payment_Month&lt;Int_Only_Term,CONCATENATE("Estimated regular monthly payment in months ",Int_Only_Term+1,"+"),
CONCATENATE("Estimated regular monthly payment in months ",Int_Only_Term+1,"-",Addl_Payment_Month))))</f>
        <v>Estimated regular monthly payment in months 16+</v>
      </c>
      <c r="C23" s="21">
        <f>ROUNDUP(-PMT(Loan_Rate/12, (12*Loan_Term - Int_Only_Term),VLOOKUP(Int_Only_Term,'Amortization table'!$B$6:$I$150,8,FALSE),0,),0)</f>
        <v>186</v>
      </c>
      <c r="D23" s="19" t="str">
        <f>IFERROR(IF(OR(Addl_Payment_Month="",Addl_Payment_Month=0,Addl_Payment_Month&gt;Int_Only_Term,Addl_Payment="",Addl_Payment=0),"per month","per month  (after borrower makes the one-time additional principal payment that's specified above and after a free, one-time, re-amortization of the loan"),"ERROR")</f>
        <v>per month  (after borrower makes the one-time additional principal payment that's specified above and after a free, one-time, re-amortization of the loan</v>
      </c>
    </row>
    <row r="24" spans="1:5" ht="30" customHeight="1" x14ac:dyDescent="0.25">
      <c r="B24" s="19" t="str">
        <f>IF(OR(Addl_Payment_Month="",Addl_Payment_Month=0,Addl_Payment_Month&lt;=Int_Only_Term,Addl_Payment="",Addl_Payment=0),"",
CONCATENATE("Estimated new regular monthly payment in months ",Addl_Payment_Month+1,"+"))</f>
        <v/>
      </c>
      <c r="C24" s="21" t="str">
        <f>IFERROR(IF(OR(Addl_Payment_Month="",Addl_Payment_Month=0,Addl_Payment_Month&lt;=Int_Only_Term,Addl_Payment="",Addl_Payment=0),"",
ROUNDUP(-PMT(Loan_Rate/12, (12*Loan_Term - Reamortization_Month),VLOOKUP(Reamortization_Month,'Amortization table'!$B$6:$I$150,8,FALSE),0,),0)),"N/A")</f>
        <v/>
      </c>
      <c r="D24" s="19" t="str">
        <f>IFERROR(IF(OR(Addl_Payment_Month="",Addl_Payment_Month=0,Addl_Payment_Month&lt;=Int_Only_Term,Addl_Payment="",Addl_Payment=0),"[This row is intentionally blank]","per month  (after borrower makes the one-time additional principal payment that's specified above and after a free, one-time, re-amortization of the loan"),"ERROR")</f>
        <v>[This row is intentionally blank]</v>
      </c>
      <c r="E24" s="27" t="s">
        <v>46</v>
      </c>
    </row>
    <row r="25" spans="1:5" ht="30" x14ac:dyDescent="0.25">
      <c r="B25" s="19" t="str">
        <f>CONCATENATE("For reference:  Estimated regular monthly payment in months ",Int_Only_Term+1,"+  (if borrower were to make no additional principal payments)")</f>
        <v>For reference:  Estimated regular monthly payment in months 16+  (if borrower were to make no additional principal payments)</v>
      </c>
      <c r="C25" s="21">
        <f>ROUNDUP(-PMT(Loan_Rate/12, (12*Loan_Term - Int_Only_Term),VLOOKUP(Int_Only_Term,'Amort table - no add''l payments'!$B$5:$I$149,8,FALSE),0,),0)</f>
        <v>268</v>
      </c>
      <c r="D25" s="1" t="s">
        <v>2</v>
      </c>
      <c r="E25" s="27" t="s">
        <v>46</v>
      </c>
    </row>
    <row r="26" spans="1:5" ht="30" hidden="1" customHeight="1" x14ac:dyDescent="0.25">
      <c r="B26" s="1" t="str">
        <f>CONCATENATE("Final payment in month ",VLOOKUP(0,'Amortization table'!$I$6:$N$246,5,FALSE))</f>
        <v>Final payment in month 239</v>
      </c>
      <c r="C26" s="26">
        <f>VLOOKUP(VLOOKUP(0,'Amortization table'!$I$6:$N$246,5,FALSE),'Amortization table'!B6:C246,2,FALSE)</f>
        <v>114.51</v>
      </c>
      <c r="E26" s="28" t="s">
        <v>45</v>
      </c>
    </row>
    <row r="27" spans="1:5" x14ac:dyDescent="0.25">
      <c r="A27" s="18" t="s">
        <v>25</v>
      </c>
      <c r="B27" s="19"/>
      <c r="C27" s="22"/>
      <c r="E27" s="27" t="s">
        <v>46</v>
      </c>
    </row>
    <row r="28" spans="1:5" x14ac:dyDescent="0.25">
      <c r="A28" s="18"/>
      <c r="B28" s="19" t="str">
        <f>CONCATENATE("Payment factor in months 1-",Int_Only_Term)</f>
        <v>Payment factor in months 1-15</v>
      </c>
      <c r="C28" s="25">
        <f>1000*Phase1_Payment_Amount/Loan_Amount</f>
        <v>8.1619906740384813</v>
      </c>
      <c r="D28" s="1" t="s">
        <v>6</v>
      </c>
      <c r="E28" s="27" t="s">
        <v>46</v>
      </c>
    </row>
    <row r="29" spans="1:5" x14ac:dyDescent="0.25">
      <c r="B29" s="19" t="str">
        <f>IF(OR(Addl_Payment_Month="",Addl_Payment_Month=0,Addl_Payment_Month=Int_Only_Term),CONCATENATE("Payment factor in months ",Int_Only_Term+1,"+"),
IF(Addl_Payment_Month=Int_Only_Term+1,CONCATENATE("Estimated monthly payment in month ",Addl_Payment_Month),
IF(Addl_Payment_Month&lt;Int_Only_Term,CONCATENATE("Payment factor in months ",Int_Only_Term+1,"+"),
CONCATENATE("Payment factor in months ",Int_Only_Term+1,"-",Addl_Payment_Month))))</f>
        <v>Payment factor in months 16+</v>
      </c>
      <c r="C29" s="25">
        <f>1000*Phase2_Payment_Amount/Loan_Amount</f>
        <v>6.600566371178946</v>
      </c>
      <c r="D29" s="1" t="s">
        <v>6</v>
      </c>
      <c r="E29" s="27" t="s">
        <v>46</v>
      </c>
    </row>
    <row r="30" spans="1:5" x14ac:dyDescent="0.25">
      <c r="B30" s="1" t="str">
        <f>IF(OR(Addl_Payment_Month="",Addl_Payment_Month=0,Addl_Payment_Month&lt;=Int_Only_Term,Addl_Payment="",Addl_Payment=0),"",
CONCATENATE("Estimated monthly payment in months ",Addl_Payment_Month+1,"+"))</f>
        <v/>
      </c>
      <c r="C30" s="25" t="str">
        <f>IFERROR(IF(OR(Addl_Payment_Month="",Addl_Payment_Month=0,Addl_Payment_Month&lt;=Int_Only_Term,Addl_Payment="",Addl_Payment=0),"",
1000*Phase3_Payment_Amount/Loan_Amount),"N/A")</f>
        <v/>
      </c>
      <c r="D30" s="1" t="str">
        <f>IF(OR(Addl_Payment_Month="",Addl_Payment_Month=0,Addl_Payment_Month&lt;=Int_Only_Term,Addl_Payment="",Addl_Payment=0),"[This row is intentionally blank]","per $1,000 financed")</f>
        <v>[This row is intentionally blank]</v>
      </c>
      <c r="E30" s="27" t="s">
        <v>46</v>
      </c>
    </row>
    <row r="31" spans="1:5" ht="30" x14ac:dyDescent="0.25">
      <c r="B31" s="19" t="str">
        <f>CONCATENATE("Payment factor in months ",Int_Only_Term+1,"+  (if borrower were to make no additional principal payments)")</f>
        <v>Payment factor in months 16+  (if borrower were to make no additional principal payments)</v>
      </c>
      <c r="C31" s="26">
        <f>1000*C25/Loan_Amount</f>
        <v>9.5104934810535351</v>
      </c>
      <c r="D31" s="1" t="s">
        <v>6</v>
      </c>
      <c r="E31" s="27" t="s">
        <v>46</v>
      </c>
    </row>
    <row r="32" spans="1:5" hidden="1" x14ac:dyDescent="0.25">
      <c r="A32" s="18" t="s">
        <v>44</v>
      </c>
      <c r="E32" s="28" t="s">
        <v>45</v>
      </c>
    </row>
    <row r="33" spans="2:5" hidden="1" x14ac:dyDescent="0.25">
      <c r="B33" s="1" t="s">
        <v>38</v>
      </c>
      <c r="C33" s="26">
        <f>C34-C9</f>
        <v>25466.93</v>
      </c>
      <c r="E33" s="28" t="s">
        <v>45</v>
      </c>
    </row>
    <row r="34" spans="2:5" hidden="1" x14ac:dyDescent="0.25">
      <c r="B34" s="1" t="s">
        <v>37</v>
      </c>
      <c r="C34" s="26">
        <f>VLOOKUP(0,'Amortization table'!$I$6:$J$246,2,FALSE)</f>
        <v>53646.33</v>
      </c>
      <c r="E34" s="28" t="s">
        <v>45</v>
      </c>
    </row>
    <row r="38" spans="2:5" hidden="1" x14ac:dyDescent="0.25">
      <c r="B38" s="1" t="s">
        <v>26</v>
      </c>
    </row>
    <row r="39" spans="2:5" hidden="1" x14ac:dyDescent="0.25">
      <c r="C39" s="1">
        <v>0</v>
      </c>
    </row>
    <row r="40" spans="2:5" hidden="1" x14ac:dyDescent="0.25">
      <c r="C40" s="1">
        <v>1</v>
      </c>
    </row>
    <row r="41" spans="2:5" hidden="1" x14ac:dyDescent="0.25">
      <c r="C41" s="1">
        <v>2</v>
      </c>
    </row>
    <row r="42" spans="2:5" hidden="1" x14ac:dyDescent="0.25">
      <c r="C42" s="1">
        <v>3</v>
      </c>
    </row>
    <row r="43" spans="2:5" hidden="1" x14ac:dyDescent="0.25">
      <c r="C43" s="1">
        <v>4</v>
      </c>
    </row>
    <row r="44" spans="2:5" hidden="1" x14ac:dyDescent="0.25">
      <c r="C44" s="1">
        <v>5</v>
      </c>
    </row>
    <row r="45" spans="2:5" hidden="1" x14ac:dyDescent="0.25"/>
    <row r="46" spans="2:5" hidden="1" x14ac:dyDescent="0.25">
      <c r="B46" s="1" t="s">
        <v>4</v>
      </c>
    </row>
    <row r="47" spans="2:5" hidden="1" x14ac:dyDescent="0.25">
      <c r="C47" s="1">
        <v>12</v>
      </c>
    </row>
    <row r="48" spans="2:5" hidden="1" x14ac:dyDescent="0.25">
      <c r="C48" s="1">
        <v>15</v>
      </c>
    </row>
    <row r="49" spans="3:3" hidden="1" x14ac:dyDescent="0.25">
      <c r="C49" s="1">
        <v>20</v>
      </c>
    </row>
  </sheetData>
  <conditionalFormatting sqref="D9:D12">
    <cfRule type="cellIs" dxfId="3" priority="1" operator="equal">
      <formula>"ERROR:  amount financed cannot exceed $90,000"</formula>
    </cfRule>
  </conditionalFormatting>
  <conditionalFormatting sqref="D14 D16">
    <cfRule type="cellIs" dxfId="2" priority="24" operator="equal">
      <formula>"ERROR:  amount financed cannot exceed $90,000"</formula>
    </cfRule>
  </conditionalFormatting>
  <conditionalFormatting sqref="D15:D17">
    <cfRule type="cellIs" dxfId="1" priority="36" operator="equal">
      <formula>"ERROR: long-term loan amount cannot be &gt; 70% of total contract price"</formula>
    </cfRule>
  </conditionalFormatting>
  <conditionalFormatting sqref="D19:D31">
    <cfRule type="cellIs" dxfId="0" priority="2" operator="equal">
      <formula>"ERROR: long-term loan amount cannot be &gt; 70% of total contract price"</formula>
    </cfRule>
  </conditionalFormatting>
  <dataValidations count="3">
    <dataValidation showInputMessage="1" showErrorMessage="1" sqref="C16" xr:uid="{8CD8B2FB-DB3B-4AAC-AA0D-C0A2BFD5E2ED}"/>
    <dataValidation type="list" allowBlank="1" showInputMessage="1" showErrorMessage="1" sqref="C12" xr:uid="{E9348C45-5803-410C-8C9F-35C5010EB2E8}">
      <formula1>$C$39:$C$44</formula1>
    </dataValidation>
    <dataValidation type="list" showInputMessage="1" showErrorMessage="1" sqref="C15" xr:uid="{B4864FE3-43AC-441D-B87A-57918FD0B7CC}">
      <formula1>$C$47:$C$49</formula1>
    </dataValidation>
  </dataValidations>
  <pageMargins left="0.45" right="0.45" top="0.5" bottom="0.5" header="0.3" footer="0.3"/>
  <pageSetup scale="53" fitToHeight="0" orientation="portrait" r:id="rId1"/>
  <ignoredErrors>
    <ignoredError sqref="C9:D9 C13:D14 C27:D27 D15 C11:D11 C29:D29 C21:D21 C31:D31 C17:D17 D19 C20 C25:D25 C18:D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54596-AE4C-4DE3-B2E1-E550D3C69A29}">
  <sheetPr>
    <pageSetUpPr fitToPage="1"/>
  </sheetPr>
  <dimension ref="B2:M302"/>
  <sheetViews>
    <sheetView zoomScale="85" zoomScaleNormal="85" workbookViewId="0">
      <pane ySplit="5" topLeftCell="A6" activePane="bottomLeft" state="frozen"/>
      <selection pane="bottomLeft" activeCell="G6" sqref="G6"/>
    </sheetView>
  </sheetViews>
  <sheetFormatPr defaultColWidth="8.85546875" defaultRowHeight="15" x14ac:dyDescent="0.25"/>
  <cols>
    <col min="1" max="1" width="4.7109375" style="1" customWidth="1"/>
    <col min="2" max="2" width="8.85546875" style="3"/>
    <col min="3" max="3" width="11.28515625" style="1" customWidth="1"/>
    <col min="4" max="4" width="14.140625" style="1" customWidth="1"/>
    <col min="5" max="6" width="10.5703125" style="1" customWidth="1"/>
    <col min="7" max="7" width="15.42578125" style="1" customWidth="1"/>
    <col min="8" max="8" width="18.140625" style="1" customWidth="1"/>
    <col min="9" max="9" width="12" style="1" customWidth="1"/>
    <col min="10" max="10" width="12.7109375" style="1" customWidth="1"/>
    <col min="11" max="11" width="13.7109375" style="1" customWidth="1"/>
    <col min="12" max="12" width="89.42578125" style="1" bestFit="1" customWidth="1"/>
    <col min="13" max="13" width="8.85546875" style="3"/>
    <col min="14" max="16384" width="8.85546875" style="1"/>
  </cols>
  <sheetData>
    <row r="2" spans="2:13" ht="18.75" x14ac:dyDescent="0.25">
      <c r="D2" s="6" t="s">
        <v>21</v>
      </c>
    </row>
    <row r="3" spans="2:13" ht="18.75" x14ac:dyDescent="0.25">
      <c r="D3" s="6"/>
    </row>
    <row r="5" spans="2:13" s="2" customFormat="1" ht="45" x14ac:dyDescent="0.25">
      <c r="B5" s="2" t="s">
        <v>7</v>
      </c>
      <c r="C5" s="5" t="s">
        <v>0</v>
      </c>
      <c r="D5" s="5" t="s">
        <v>8</v>
      </c>
      <c r="E5" s="5" t="s">
        <v>19</v>
      </c>
      <c r="F5" s="5" t="s">
        <v>20</v>
      </c>
      <c r="G5" s="5" t="s">
        <v>36</v>
      </c>
      <c r="H5" s="5" t="s">
        <v>29</v>
      </c>
      <c r="I5" s="5" t="s">
        <v>28</v>
      </c>
      <c r="J5" s="5" t="s">
        <v>22</v>
      </c>
      <c r="K5" s="5" t="s">
        <v>34</v>
      </c>
      <c r="L5" s="8" t="s">
        <v>30</v>
      </c>
      <c r="M5" s="2" t="s">
        <v>7</v>
      </c>
    </row>
    <row r="6" spans="2:13" s="2" customFormat="1" x14ac:dyDescent="0.25">
      <c r="B6" s="3">
        <v>0</v>
      </c>
      <c r="C6" s="4"/>
      <c r="D6" s="4"/>
      <c r="E6" s="4"/>
      <c r="F6" s="4"/>
      <c r="G6" s="4"/>
      <c r="H6" s="4">
        <f>-Loan_Amount/2+IF($B6=PTO_Month,-Loan_Amount/2,0)</f>
        <v>-28179.4</v>
      </c>
      <c r="I6" s="4">
        <f>ROUND(D6-E6-G6-H6,2)</f>
        <v>28179.4</v>
      </c>
      <c r="L6" s="1" t="str">
        <f t="shared" ref="L6:L69" si="0">IF(AND(PTO_Month=$B6,PTO_Month=0),"Disbursement of all loan proceeds to contractor upon obtaining PTO",IF($B6=PTO_Month,"Disbursement of second 50% of loan proceeds to contractor upon obtaining PTO",IF($B6=Addl_Payment_Month,"Borrower makes optional additional principal payment and reamortizes the loan","")))</f>
        <v>Disbursement of all loan proceeds to contractor upon obtaining PTO</v>
      </c>
      <c r="M6" s="3">
        <v>0</v>
      </c>
    </row>
    <row r="7" spans="2:13" x14ac:dyDescent="0.25">
      <c r="B7" s="3">
        <v>1</v>
      </c>
      <c r="C7" s="4">
        <f>E7+F7</f>
        <v>230</v>
      </c>
      <c r="D7" s="4">
        <f>I6</f>
        <v>28179.4</v>
      </c>
      <c r="E7" s="4">
        <f t="shared" ref="E7:E21" si="1">IFERROR(ROUND(
IF($B7 &lt;= Int_Only_Term, Phase1_Payment_Amount - $F7,
IF($B7&lt;= Addl_Payment_Month, MIN($I6, Phase2_Payment_Amount - $F7),
IF(OR(Addl_Payment_Month="",Addl_Payment_Month=0,Addl_Payment_Month&lt;=Int_Only_Term,Addl_Payment="",Addl_Payment=0),MIN($I6, Phase3_Payment_Amount - $F7),
MIN($I6, Phase3_Payment_Amount - $F7)))),2),"ERROR")</f>
        <v>6.91</v>
      </c>
      <c r="F7" s="7">
        <f>IFERROR(ROUND(D7*Loan_Rate/12,2),"ERROR")</f>
        <v>223.09</v>
      </c>
      <c r="G7" s="4">
        <f>IF($B7 = Addl_Payment_Month, Addl_Payment, 0)</f>
        <v>0</v>
      </c>
      <c r="H7" s="4">
        <f t="shared" ref="H7:H38" si="2">IF($B7=PTO_Month,-Loan_Amount/2,0)</f>
        <v>0</v>
      </c>
      <c r="I7" s="4">
        <f>ROUND(D7-E7-G7-H7,2)</f>
        <v>28172.49</v>
      </c>
      <c r="J7" s="4">
        <f>IF(C7=0,,SUM(E7:G7)+J6)</f>
        <v>230</v>
      </c>
      <c r="K7" s="4">
        <f>I7+J7</f>
        <v>28402.49</v>
      </c>
      <c r="L7" s="1" t="str">
        <f t="shared" si="0"/>
        <v/>
      </c>
      <c r="M7" s="3">
        <v>1</v>
      </c>
    </row>
    <row r="8" spans="2:13" x14ac:dyDescent="0.25">
      <c r="B8" s="3">
        <v>2</v>
      </c>
      <c r="C8" s="4">
        <f t="shared" ref="C8:C71" si="3">E8+F8</f>
        <v>230</v>
      </c>
      <c r="D8" s="4">
        <f t="shared" ref="D8:D71" si="4">I7</f>
        <v>28172.49</v>
      </c>
      <c r="E8" s="4">
        <f t="shared" si="1"/>
        <v>6.97</v>
      </c>
      <c r="F8" s="7">
        <f t="shared" ref="F8:F38" si="5">IFERROR(ROUND(D8*Loan_Rate/12,2),"ERROR")</f>
        <v>223.03</v>
      </c>
      <c r="G8" s="4">
        <f t="shared" ref="G8:G38" si="6">IF($B8 = Addl_Payment_Month, Addl_Payment, 0)</f>
        <v>0</v>
      </c>
      <c r="H8" s="4">
        <f t="shared" si="2"/>
        <v>0</v>
      </c>
      <c r="I8" s="4">
        <f t="shared" ref="I8:I71" si="7">ROUND(D8-E8-G8-H8,2)</f>
        <v>28165.52</v>
      </c>
      <c r="J8" s="4">
        <f t="shared" ref="J8:J71" si="8">IF(C8=0,,SUM(E8:G8)+J7)</f>
        <v>460</v>
      </c>
      <c r="K8" s="4">
        <f>I8+J8</f>
        <v>28625.52</v>
      </c>
      <c r="L8" s="1" t="str">
        <f t="shared" si="0"/>
        <v/>
      </c>
      <c r="M8" s="3">
        <v>2</v>
      </c>
    </row>
    <row r="9" spans="2:13" x14ac:dyDescent="0.25">
      <c r="B9" s="3">
        <v>3</v>
      </c>
      <c r="C9" s="4">
        <f t="shared" si="3"/>
        <v>230</v>
      </c>
      <c r="D9" s="4">
        <f t="shared" si="4"/>
        <v>28165.52</v>
      </c>
      <c r="E9" s="4">
        <f t="shared" si="1"/>
        <v>7.02</v>
      </c>
      <c r="F9" s="7">
        <f t="shared" si="5"/>
        <v>222.98</v>
      </c>
      <c r="G9" s="4">
        <f t="shared" si="6"/>
        <v>0</v>
      </c>
      <c r="H9" s="4">
        <f t="shared" si="2"/>
        <v>0</v>
      </c>
      <c r="I9" s="4">
        <f t="shared" si="7"/>
        <v>28158.5</v>
      </c>
      <c r="J9" s="4">
        <f t="shared" si="8"/>
        <v>690</v>
      </c>
      <c r="K9" s="4">
        <f t="shared" ref="K9:K72" si="9">I9+J9</f>
        <v>28848.5</v>
      </c>
      <c r="L9" s="1" t="str">
        <f t="shared" si="0"/>
        <v/>
      </c>
      <c r="M9" s="3">
        <v>3</v>
      </c>
    </row>
    <row r="10" spans="2:13" x14ac:dyDescent="0.25">
      <c r="B10" s="3">
        <v>4</v>
      </c>
      <c r="C10" s="4">
        <f t="shared" si="3"/>
        <v>230</v>
      </c>
      <c r="D10" s="4">
        <f t="shared" si="4"/>
        <v>28158.5</v>
      </c>
      <c r="E10" s="4">
        <f t="shared" si="1"/>
        <v>7.08</v>
      </c>
      <c r="F10" s="7">
        <f t="shared" si="5"/>
        <v>222.92</v>
      </c>
      <c r="G10" s="4">
        <f t="shared" si="6"/>
        <v>0</v>
      </c>
      <c r="H10" s="4">
        <f t="shared" si="2"/>
        <v>0</v>
      </c>
      <c r="I10" s="4">
        <f t="shared" si="7"/>
        <v>28151.42</v>
      </c>
      <c r="J10" s="4">
        <f t="shared" si="8"/>
        <v>920</v>
      </c>
      <c r="K10" s="4">
        <f t="shared" si="9"/>
        <v>29071.42</v>
      </c>
      <c r="L10" s="1" t="str">
        <f t="shared" si="0"/>
        <v/>
      </c>
      <c r="M10" s="3">
        <v>4</v>
      </c>
    </row>
    <row r="11" spans="2:13" x14ac:dyDescent="0.25">
      <c r="B11" s="3">
        <v>5</v>
      </c>
      <c r="C11" s="4">
        <f t="shared" si="3"/>
        <v>230</v>
      </c>
      <c r="D11" s="4">
        <f t="shared" si="4"/>
        <v>28151.42</v>
      </c>
      <c r="E11" s="4">
        <f t="shared" si="1"/>
        <v>7.13</v>
      </c>
      <c r="F11" s="7">
        <f t="shared" si="5"/>
        <v>222.87</v>
      </c>
      <c r="G11" s="4">
        <f t="shared" si="6"/>
        <v>0</v>
      </c>
      <c r="H11" s="4">
        <f t="shared" si="2"/>
        <v>0</v>
      </c>
      <c r="I11" s="4">
        <f t="shared" si="7"/>
        <v>28144.29</v>
      </c>
      <c r="J11" s="4">
        <f t="shared" si="8"/>
        <v>1150</v>
      </c>
      <c r="K11" s="4">
        <f t="shared" si="9"/>
        <v>29294.29</v>
      </c>
      <c r="L11" s="1" t="str">
        <f t="shared" si="0"/>
        <v/>
      </c>
      <c r="M11" s="3">
        <v>5</v>
      </c>
    </row>
    <row r="12" spans="2:13" x14ac:dyDescent="0.25">
      <c r="B12" s="3">
        <v>6</v>
      </c>
      <c r="C12" s="4">
        <f t="shared" si="3"/>
        <v>230</v>
      </c>
      <c r="D12" s="4">
        <f t="shared" si="4"/>
        <v>28144.29</v>
      </c>
      <c r="E12" s="4">
        <f t="shared" si="1"/>
        <v>7.19</v>
      </c>
      <c r="F12" s="7">
        <f t="shared" si="5"/>
        <v>222.81</v>
      </c>
      <c r="G12" s="4">
        <f t="shared" si="6"/>
        <v>0</v>
      </c>
      <c r="H12" s="4">
        <f t="shared" si="2"/>
        <v>0</v>
      </c>
      <c r="I12" s="4">
        <f t="shared" si="7"/>
        <v>28137.1</v>
      </c>
      <c r="J12" s="4">
        <f t="shared" si="8"/>
        <v>1380</v>
      </c>
      <c r="K12" s="4">
        <f t="shared" si="9"/>
        <v>29517.1</v>
      </c>
      <c r="L12" s="1" t="str">
        <f t="shared" si="0"/>
        <v/>
      </c>
      <c r="M12" s="3">
        <v>6</v>
      </c>
    </row>
    <row r="13" spans="2:13" x14ac:dyDescent="0.25">
      <c r="B13" s="3">
        <v>7</v>
      </c>
      <c r="C13" s="4">
        <f t="shared" si="3"/>
        <v>230</v>
      </c>
      <c r="D13" s="4">
        <f t="shared" si="4"/>
        <v>28137.1</v>
      </c>
      <c r="E13" s="4">
        <f t="shared" si="1"/>
        <v>7.25</v>
      </c>
      <c r="F13" s="7">
        <f t="shared" si="5"/>
        <v>222.75</v>
      </c>
      <c r="G13" s="4">
        <f t="shared" si="6"/>
        <v>0</v>
      </c>
      <c r="H13" s="4">
        <f t="shared" si="2"/>
        <v>0</v>
      </c>
      <c r="I13" s="4">
        <f t="shared" si="7"/>
        <v>28129.85</v>
      </c>
      <c r="J13" s="4">
        <f t="shared" si="8"/>
        <v>1610</v>
      </c>
      <c r="K13" s="4">
        <f t="shared" si="9"/>
        <v>29739.85</v>
      </c>
      <c r="L13" s="1" t="str">
        <f t="shared" si="0"/>
        <v/>
      </c>
      <c r="M13" s="3">
        <v>7</v>
      </c>
    </row>
    <row r="14" spans="2:13" x14ac:dyDescent="0.25">
      <c r="B14" s="3">
        <v>8</v>
      </c>
      <c r="C14" s="4">
        <f t="shared" si="3"/>
        <v>230</v>
      </c>
      <c r="D14" s="4">
        <f t="shared" si="4"/>
        <v>28129.85</v>
      </c>
      <c r="E14" s="4">
        <f t="shared" si="1"/>
        <v>7.31</v>
      </c>
      <c r="F14" s="7">
        <f t="shared" si="5"/>
        <v>222.69</v>
      </c>
      <c r="G14" s="4">
        <f t="shared" si="6"/>
        <v>0</v>
      </c>
      <c r="H14" s="4">
        <f t="shared" si="2"/>
        <v>0</v>
      </c>
      <c r="I14" s="4">
        <f t="shared" si="7"/>
        <v>28122.54</v>
      </c>
      <c r="J14" s="4">
        <f t="shared" si="8"/>
        <v>1840</v>
      </c>
      <c r="K14" s="4">
        <f t="shared" si="9"/>
        <v>29962.54</v>
      </c>
      <c r="L14" s="1" t="str">
        <f t="shared" si="0"/>
        <v/>
      </c>
      <c r="M14" s="3">
        <v>8</v>
      </c>
    </row>
    <row r="15" spans="2:13" x14ac:dyDescent="0.25">
      <c r="B15" s="3">
        <v>9</v>
      </c>
      <c r="C15" s="4">
        <f t="shared" si="3"/>
        <v>230</v>
      </c>
      <c r="D15" s="4">
        <f t="shared" si="4"/>
        <v>28122.54</v>
      </c>
      <c r="E15" s="4">
        <f t="shared" si="1"/>
        <v>7.36</v>
      </c>
      <c r="F15" s="7">
        <f t="shared" si="5"/>
        <v>222.64</v>
      </c>
      <c r="G15" s="4">
        <f t="shared" si="6"/>
        <v>0</v>
      </c>
      <c r="H15" s="4">
        <f t="shared" si="2"/>
        <v>0</v>
      </c>
      <c r="I15" s="4">
        <f t="shared" si="7"/>
        <v>28115.18</v>
      </c>
      <c r="J15" s="4">
        <f t="shared" si="8"/>
        <v>2070</v>
      </c>
      <c r="K15" s="4">
        <f t="shared" si="9"/>
        <v>30185.18</v>
      </c>
      <c r="L15" s="1" t="str">
        <f t="shared" si="0"/>
        <v/>
      </c>
      <c r="M15" s="3">
        <v>9</v>
      </c>
    </row>
    <row r="16" spans="2:13" x14ac:dyDescent="0.25">
      <c r="B16" s="3">
        <v>10</v>
      </c>
      <c r="C16" s="4">
        <f t="shared" si="3"/>
        <v>230</v>
      </c>
      <c r="D16" s="4">
        <f t="shared" si="4"/>
        <v>28115.18</v>
      </c>
      <c r="E16" s="4">
        <f t="shared" si="1"/>
        <v>7.42</v>
      </c>
      <c r="F16" s="7">
        <f t="shared" si="5"/>
        <v>222.58</v>
      </c>
      <c r="G16" s="4">
        <f t="shared" si="6"/>
        <v>0</v>
      </c>
      <c r="H16" s="4">
        <f t="shared" si="2"/>
        <v>0</v>
      </c>
      <c r="I16" s="4">
        <f t="shared" si="7"/>
        <v>28107.759999999998</v>
      </c>
      <c r="J16" s="4">
        <f t="shared" si="8"/>
        <v>2300</v>
      </c>
      <c r="K16" s="4">
        <f t="shared" si="9"/>
        <v>30407.759999999998</v>
      </c>
      <c r="L16" s="1" t="str">
        <f t="shared" si="0"/>
        <v/>
      </c>
      <c r="M16" s="3">
        <v>10</v>
      </c>
    </row>
    <row r="17" spans="2:13" x14ac:dyDescent="0.25">
      <c r="B17" s="3">
        <v>11</v>
      </c>
      <c r="C17" s="4">
        <f t="shared" si="3"/>
        <v>230</v>
      </c>
      <c r="D17" s="4">
        <f t="shared" si="4"/>
        <v>28107.759999999998</v>
      </c>
      <c r="E17" s="4">
        <f t="shared" si="1"/>
        <v>7.48</v>
      </c>
      <c r="F17" s="7">
        <f t="shared" si="5"/>
        <v>222.52</v>
      </c>
      <c r="G17" s="4">
        <f t="shared" si="6"/>
        <v>0</v>
      </c>
      <c r="H17" s="4">
        <f t="shared" si="2"/>
        <v>0</v>
      </c>
      <c r="I17" s="4">
        <f t="shared" si="7"/>
        <v>28100.28</v>
      </c>
      <c r="J17" s="4">
        <f t="shared" si="8"/>
        <v>2530</v>
      </c>
      <c r="K17" s="4">
        <f t="shared" si="9"/>
        <v>30630.28</v>
      </c>
      <c r="L17" s="1" t="str">
        <f t="shared" si="0"/>
        <v/>
      </c>
      <c r="M17" s="3">
        <v>11</v>
      </c>
    </row>
    <row r="18" spans="2:13" x14ac:dyDescent="0.25">
      <c r="B18" s="3">
        <v>12</v>
      </c>
      <c r="C18" s="4">
        <f t="shared" si="3"/>
        <v>230</v>
      </c>
      <c r="D18" s="4">
        <f t="shared" si="4"/>
        <v>28100.28</v>
      </c>
      <c r="E18" s="4">
        <f t="shared" si="1"/>
        <v>7.54</v>
      </c>
      <c r="F18" s="7">
        <f t="shared" si="5"/>
        <v>222.46</v>
      </c>
      <c r="G18" s="4">
        <f t="shared" si="6"/>
        <v>0</v>
      </c>
      <c r="H18" s="4">
        <f t="shared" si="2"/>
        <v>0</v>
      </c>
      <c r="I18" s="4">
        <f t="shared" si="7"/>
        <v>28092.74</v>
      </c>
      <c r="J18" s="4">
        <f t="shared" si="8"/>
        <v>2760</v>
      </c>
      <c r="K18" s="4">
        <f t="shared" si="9"/>
        <v>30852.74</v>
      </c>
      <c r="L18" s="1" t="str">
        <f t="shared" si="0"/>
        <v/>
      </c>
      <c r="M18" s="3">
        <v>12</v>
      </c>
    </row>
    <row r="19" spans="2:13" x14ac:dyDescent="0.25">
      <c r="B19" s="3">
        <v>13</v>
      </c>
      <c r="C19" s="4">
        <f t="shared" si="3"/>
        <v>230</v>
      </c>
      <c r="D19" s="4">
        <f t="shared" si="4"/>
        <v>28092.74</v>
      </c>
      <c r="E19" s="4">
        <f t="shared" si="1"/>
        <v>7.6</v>
      </c>
      <c r="F19" s="7">
        <f t="shared" si="5"/>
        <v>222.4</v>
      </c>
      <c r="G19" s="4">
        <f t="shared" si="6"/>
        <v>0</v>
      </c>
      <c r="H19" s="4">
        <f t="shared" si="2"/>
        <v>0</v>
      </c>
      <c r="I19" s="4">
        <f t="shared" si="7"/>
        <v>28085.14</v>
      </c>
      <c r="J19" s="4">
        <f t="shared" si="8"/>
        <v>2990</v>
      </c>
      <c r="K19" s="4">
        <f t="shared" si="9"/>
        <v>31075.14</v>
      </c>
      <c r="L19" s="1" t="str">
        <f t="shared" si="0"/>
        <v/>
      </c>
      <c r="M19" s="3">
        <v>13</v>
      </c>
    </row>
    <row r="20" spans="2:13" x14ac:dyDescent="0.25">
      <c r="B20" s="3">
        <v>14</v>
      </c>
      <c r="C20" s="4">
        <f t="shared" si="3"/>
        <v>230</v>
      </c>
      <c r="D20" s="4">
        <f t="shared" si="4"/>
        <v>28085.14</v>
      </c>
      <c r="E20" s="4">
        <f t="shared" si="1"/>
        <v>7.66</v>
      </c>
      <c r="F20" s="7">
        <f t="shared" si="5"/>
        <v>222.34</v>
      </c>
      <c r="G20" s="4">
        <f t="shared" si="6"/>
        <v>0</v>
      </c>
      <c r="H20" s="4">
        <f t="shared" si="2"/>
        <v>0</v>
      </c>
      <c r="I20" s="4">
        <f t="shared" si="7"/>
        <v>28077.48</v>
      </c>
      <c r="J20" s="4">
        <f t="shared" si="8"/>
        <v>3220</v>
      </c>
      <c r="K20" s="4">
        <f t="shared" si="9"/>
        <v>31297.48</v>
      </c>
      <c r="L20" s="1" t="str">
        <f t="shared" si="0"/>
        <v/>
      </c>
      <c r="M20" s="3">
        <v>14</v>
      </c>
    </row>
    <row r="21" spans="2:13" x14ac:dyDescent="0.25">
      <c r="B21" s="3">
        <v>15</v>
      </c>
      <c r="C21" s="4">
        <f t="shared" si="3"/>
        <v>230</v>
      </c>
      <c r="D21" s="4">
        <f t="shared" si="4"/>
        <v>28077.48</v>
      </c>
      <c r="E21" s="4">
        <f t="shared" si="1"/>
        <v>7.72</v>
      </c>
      <c r="F21" s="7">
        <f t="shared" si="5"/>
        <v>222.28</v>
      </c>
      <c r="G21" s="4">
        <f t="shared" si="6"/>
        <v>8603.82</v>
      </c>
      <c r="H21" s="4">
        <f t="shared" si="2"/>
        <v>0</v>
      </c>
      <c r="I21" s="4">
        <f t="shared" si="7"/>
        <v>19465.939999999999</v>
      </c>
      <c r="J21" s="4">
        <f t="shared" si="8"/>
        <v>12053.82</v>
      </c>
      <c r="K21" s="4">
        <f t="shared" si="9"/>
        <v>31519.759999999998</v>
      </c>
      <c r="L21" s="1" t="str">
        <f t="shared" si="0"/>
        <v>Borrower makes optional additional principal payment and reamortizes the loan</v>
      </c>
      <c r="M21" s="3">
        <v>15</v>
      </c>
    </row>
    <row r="22" spans="2:13" x14ac:dyDescent="0.25">
      <c r="B22" s="3">
        <v>16</v>
      </c>
      <c r="C22" s="4">
        <f t="shared" si="3"/>
        <v>186</v>
      </c>
      <c r="D22" s="4">
        <f t="shared" si="4"/>
        <v>19465.939999999999</v>
      </c>
      <c r="E22" s="4">
        <f t="shared" ref="E22:E85" si="10">IFERROR(ROUND(
IF($B22 &lt;= Int_Only_Term, Phase1_Payment_Amount - $F22,
IF($B22&lt;= Addl_Payment_Month, MIN($I21, Phase2_Payment_Amount - $F22),
IF(OR(Addl_Payment_Month="",Addl_Payment_Month=0,Addl_Payment_Month&lt;=Int_Only_Term,Addl_Payment="",Addl_Payment=0),MIN($I21, Phase2_Payment_Amount - $F22),
MIN($I21, Phase3_Payment_Amount - $F22)))),2),"ERROR")</f>
        <v>31.89</v>
      </c>
      <c r="F22" s="7">
        <f t="shared" si="5"/>
        <v>154.11000000000001</v>
      </c>
      <c r="G22" s="4">
        <f t="shared" si="6"/>
        <v>0</v>
      </c>
      <c r="H22" s="4">
        <f t="shared" si="2"/>
        <v>0</v>
      </c>
      <c r="I22" s="4">
        <f t="shared" si="7"/>
        <v>19434.05</v>
      </c>
      <c r="J22" s="4">
        <f t="shared" si="8"/>
        <v>12239.82</v>
      </c>
      <c r="K22" s="4">
        <f t="shared" si="9"/>
        <v>31673.87</v>
      </c>
      <c r="L22" s="1" t="str">
        <f t="shared" si="0"/>
        <v/>
      </c>
      <c r="M22" s="3">
        <v>16</v>
      </c>
    </row>
    <row r="23" spans="2:13" x14ac:dyDescent="0.25">
      <c r="B23" s="3">
        <v>17</v>
      </c>
      <c r="C23" s="4">
        <f t="shared" si="3"/>
        <v>186</v>
      </c>
      <c r="D23" s="4">
        <f t="shared" si="4"/>
        <v>19434.05</v>
      </c>
      <c r="E23" s="4">
        <f t="shared" si="10"/>
        <v>32.15</v>
      </c>
      <c r="F23" s="7">
        <f t="shared" si="5"/>
        <v>153.85</v>
      </c>
      <c r="G23" s="4">
        <f t="shared" si="6"/>
        <v>0</v>
      </c>
      <c r="H23" s="4">
        <f t="shared" si="2"/>
        <v>0</v>
      </c>
      <c r="I23" s="4">
        <f t="shared" si="7"/>
        <v>19401.900000000001</v>
      </c>
      <c r="J23" s="4">
        <f t="shared" si="8"/>
        <v>12425.82</v>
      </c>
      <c r="K23" s="4">
        <f t="shared" si="9"/>
        <v>31827.72</v>
      </c>
      <c r="L23" s="1" t="str">
        <f t="shared" si="0"/>
        <v/>
      </c>
      <c r="M23" s="3">
        <v>17</v>
      </c>
    </row>
    <row r="24" spans="2:13" x14ac:dyDescent="0.25">
      <c r="B24" s="3">
        <v>18</v>
      </c>
      <c r="C24" s="4">
        <f t="shared" si="3"/>
        <v>186</v>
      </c>
      <c r="D24" s="4">
        <f t="shared" si="4"/>
        <v>19401.900000000001</v>
      </c>
      <c r="E24" s="4">
        <f t="shared" si="10"/>
        <v>32.4</v>
      </c>
      <c r="F24" s="7">
        <f t="shared" si="5"/>
        <v>153.6</v>
      </c>
      <c r="G24" s="4">
        <f t="shared" si="6"/>
        <v>0</v>
      </c>
      <c r="H24" s="4">
        <f t="shared" si="2"/>
        <v>0</v>
      </c>
      <c r="I24" s="4">
        <f t="shared" si="7"/>
        <v>19369.5</v>
      </c>
      <c r="J24" s="4">
        <f t="shared" si="8"/>
        <v>12611.82</v>
      </c>
      <c r="K24" s="4">
        <f t="shared" si="9"/>
        <v>31981.32</v>
      </c>
      <c r="L24" s="1" t="str">
        <f t="shared" si="0"/>
        <v/>
      </c>
      <c r="M24" s="3">
        <v>18</v>
      </c>
    </row>
    <row r="25" spans="2:13" x14ac:dyDescent="0.25">
      <c r="B25" s="3">
        <v>19</v>
      </c>
      <c r="C25" s="4">
        <f t="shared" si="3"/>
        <v>186</v>
      </c>
      <c r="D25" s="4">
        <f t="shared" si="4"/>
        <v>19369.5</v>
      </c>
      <c r="E25" s="4">
        <f t="shared" si="10"/>
        <v>32.659999999999997</v>
      </c>
      <c r="F25" s="7">
        <f t="shared" si="5"/>
        <v>153.34</v>
      </c>
      <c r="G25" s="4">
        <f t="shared" si="6"/>
        <v>0</v>
      </c>
      <c r="H25" s="4">
        <f t="shared" si="2"/>
        <v>0</v>
      </c>
      <c r="I25" s="4">
        <f t="shared" si="7"/>
        <v>19336.84</v>
      </c>
      <c r="J25" s="4">
        <f t="shared" si="8"/>
        <v>12797.82</v>
      </c>
      <c r="K25" s="4">
        <f t="shared" si="9"/>
        <v>32134.66</v>
      </c>
      <c r="L25" s="1" t="str">
        <f t="shared" si="0"/>
        <v/>
      </c>
      <c r="M25" s="3">
        <v>19</v>
      </c>
    </row>
    <row r="26" spans="2:13" x14ac:dyDescent="0.25">
      <c r="B26" s="3">
        <v>20</v>
      </c>
      <c r="C26" s="4">
        <f t="shared" si="3"/>
        <v>186</v>
      </c>
      <c r="D26" s="4">
        <f t="shared" si="4"/>
        <v>19336.84</v>
      </c>
      <c r="E26" s="4">
        <f t="shared" si="10"/>
        <v>32.92</v>
      </c>
      <c r="F26" s="7">
        <f t="shared" si="5"/>
        <v>153.08000000000001</v>
      </c>
      <c r="G26" s="4">
        <f t="shared" si="6"/>
        <v>0</v>
      </c>
      <c r="H26" s="4">
        <f t="shared" si="2"/>
        <v>0</v>
      </c>
      <c r="I26" s="4">
        <f t="shared" si="7"/>
        <v>19303.919999999998</v>
      </c>
      <c r="J26" s="4">
        <f t="shared" si="8"/>
        <v>12983.82</v>
      </c>
      <c r="K26" s="4">
        <f t="shared" si="9"/>
        <v>32287.739999999998</v>
      </c>
      <c r="L26" s="1" t="str">
        <f t="shared" si="0"/>
        <v/>
      </c>
      <c r="M26" s="3">
        <v>20</v>
      </c>
    </row>
    <row r="27" spans="2:13" x14ac:dyDescent="0.25">
      <c r="B27" s="3">
        <v>21</v>
      </c>
      <c r="C27" s="4">
        <f t="shared" si="3"/>
        <v>186</v>
      </c>
      <c r="D27" s="4">
        <f t="shared" si="4"/>
        <v>19303.919999999998</v>
      </c>
      <c r="E27" s="4">
        <f t="shared" si="10"/>
        <v>33.18</v>
      </c>
      <c r="F27" s="7">
        <f t="shared" si="5"/>
        <v>152.82</v>
      </c>
      <c r="G27" s="4">
        <f t="shared" si="6"/>
        <v>0</v>
      </c>
      <c r="H27" s="4">
        <f t="shared" si="2"/>
        <v>0</v>
      </c>
      <c r="I27" s="4">
        <f t="shared" si="7"/>
        <v>19270.740000000002</v>
      </c>
      <c r="J27" s="4">
        <f t="shared" si="8"/>
        <v>13169.82</v>
      </c>
      <c r="K27" s="4">
        <f t="shared" si="9"/>
        <v>32440.560000000001</v>
      </c>
      <c r="L27" s="1" t="str">
        <f t="shared" si="0"/>
        <v/>
      </c>
      <c r="M27" s="3">
        <v>21</v>
      </c>
    </row>
    <row r="28" spans="2:13" x14ac:dyDescent="0.25">
      <c r="B28" s="3">
        <v>22</v>
      </c>
      <c r="C28" s="4">
        <f t="shared" si="3"/>
        <v>186</v>
      </c>
      <c r="D28" s="4">
        <f t="shared" si="4"/>
        <v>19270.740000000002</v>
      </c>
      <c r="E28" s="4">
        <f t="shared" si="10"/>
        <v>33.44</v>
      </c>
      <c r="F28" s="7">
        <f t="shared" si="5"/>
        <v>152.56</v>
      </c>
      <c r="G28" s="4">
        <f t="shared" si="6"/>
        <v>0</v>
      </c>
      <c r="H28" s="4">
        <f t="shared" si="2"/>
        <v>0</v>
      </c>
      <c r="I28" s="4">
        <f t="shared" si="7"/>
        <v>19237.3</v>
      </c>
      <c r="J28" s="4">
        <f t="shared" si="8"/>
        <v>13355.82</v>
      </c>
      <c r="K28" s="4">
        <f t="shared" si="9"/>
        <v>32593.119999999999</v>
      </c>
      <c r="L28" s="1" t="str">
        <f t="shared" si="0"/>
        <v/>
      </c>
      <c r="M28" s="3">
        <v>22</v>
      </c>
    </row>
    <row r="29" spans="2:13" x14ac:dyDescent="0.25">
      <c r="B29" s="3">
        <v>23</v>
      </c>
      <c r="C29" s="4">
        <f t="shared" si="3"/>
        <v>186</v>
      </c>
      <c r="D29" s="4">
        <f t="shared" si="4"/>
        <v>19237.3</v>
      </c>
      <c r="E29" s="4">
        <f t="shared" si="10"/>
        <v>33.700000000000003</v>
      </c>
      <c r="F29" s="7">
        <f t="shared" si="5"/>
        <v>152.30000000000001</v>
      </c>
      <c r="G29" s="4">
        <f t="shared" si="6"/>
        <v>0</v>
      </c>
      <c r="H29" s="4">
        <f t="shared" si="2"/>
        <v>0</v>
      </c>
      <c r="I29" s="4">
        <f t="shared" si="7"/>
        <v>19203.599999999999</v>
      </c>
      <c r="J29" s="4">
        <f t="shared" si="8"/>
        <v>13541.82</v>
      </c>
      <c r="K29" s="4">
        <f t="shared" si="9"/>
        <v>32745.42</v>
      </c>
      <c r="L29" s="1" t="str">
        <f t="shared" si="0"/>
        <v/>
      </c>
      <c r="M29" s="3">
        <v>23</v>
      </c>
    </row>
    <row r="30" spans="2:13" x14ac:dyDescent="0.25">
      <c r="B30" s="3">
        <v>24</v>
      </c>
      <c r="C30" s="4">
        <f t="shared" si="3"/>
        <v>186</v>
      </c>
      <c r="D30" s="4">
        <f t="shared" si="4"/>
        <v>19203.599999999999</v>
      </c>
      <c r="E30" s="4">
        <f t="shared" si="10"/>
        <v>33.97</v>
      </c>
      <c r="F30" s="7">
        <f t="shared" si="5"/>
        <v>152.03</v>
      </c>
      <c r="G30" s="4">
        <f t="shared" si="6"/>
        <v>0</v>
      </c>
      <c r="H30" s="4">
        <f t="shared" si="2"/>
        <v>0</v>
      </c>
      <c r="I30" s="4">
        <f t="shared" si="7"/>
        <v>19169.63</v>
      </c>
      <c r="J30" s="4">
        <f t="shared" si="8"/>
        <v>13727.82</v>
      </c>
      <c r="K30" s="4">
        <f t="shared" si="9"/>
        <v>32897.449999999997</v>
      </c>
      <c r="L30" s="1" t="str">
        <f t="shared" si="0"/>
        <v/>
      </c>
      <c r="M30" s="3">
        <v>24</v>
      </c>
    </row>
    <row r="31" spans="2:13" x14ac:dyDescent="0.25">
      <c r="B31" s="3">
        <v>25</v>
      </c>
      <c r="C31" s="4">
        <f t="shared" si="3"/>
        <v>186</v>
      </c>
      <c r="D31" s="4">
        <f t="shared" si="4"/>
        <v>19169.63</v>
      </c>
      <c r="E31" s="4">
        <f t="shared" si="10"/>
        <v>34.24</v>
      </c>
      <c r="F31" s="7">
        <f t="shared" si="5"/>
        <v>151.76</v>
      </c>
      <c r="G31" s="4">
        <f t="shared" si="6"/>
        <v>0</v>
      </c>
      <c r="H31" s="4">
        <f t="shared" si="2"/>
        <v>0</v>
      </c>
      <c r="I31" s="4">
        <f t="shared" si="7"/>
        <v>19135.39</v>
      </c>
      <c r="J31" s="4">
        <f t="shared" si="8"/>
        <v>13913.82</v>
      </c>
      <c r="K31" s="4">
        <f t="shared" si="9"/>
        <v>33049.21</v>
      </c>
      <c r="L31" s="1" t="str">
        <f t="shared" si="0"/>
        <v/>
      </c>
      <c r="M31" s="3">
        <v>25</v>
      </c>
    </row>
    <row r="32" spans="2:13" x14ac:dyDescent="0.25">
      <c r="B32" s="3">
        <v>26</v>
      </c>
      <c r="C32" s="4">
        <f t="shared" si="3"/>
        <v>186</v>
      </c>
      <c r="D32" s="4">
        <f t="shared" si="4"/>
        <v>19135.39</v>
      </c>
      <c r="E32" s="4">
        <f t="shared" si="10"/>
        <v>34.51</v>
      </c>
      <c r="F32" s="7">
        <f t="shared" si="5"/>
        <v>151.49</v>
      </c>
      <c r="G32" s="4">
        <f t="shared" si="6"/>
        <v>0</v>
      </c>
      <c r="H32" s="4">
        <f t="shared" si="2"/>
        <v>0</v>
      </c>
      <c r="I32" s="4">
        <f t="shared" si="7"/>
        <v>19100.88</v>
      </c>
      <c r="J32" s="4">
        <f t="shared" si="8"/>
        <v>14099.82</v>
      </c>
      <c r="K32" s="4">
        <f t="shared" si="9"/>
        <v>33200.699999999997</v>
      </c>
      <c r="L32" s="1" t="str">
        <f t="shared" si="0"/>
        <v/>
      </c>
      <c r="M32" s="3">
        <v>26</v>
      </c>
    </row>
    <row r="33" spans="2:13" x14ac:dyDescent="0.25">
      <c r="B33" s="3">
        <v>27</v>
      </c>
      <c r="C33" s="4">
        <f t="shared" si="3"/>
        <v>186</v>
      </c>
      <c r="D33" s="4">
        <f t="shared" si="4"/>
        <v>19100.88</v>
      </c>
      <c r="E33" s="4">
        <f t="shared" si="10"/>
        <v>34.78</v>
      </c>
      <c r="F33" s="7">
        <f t="shared" si="5"/>
        <v>151.22</v>
      </c>
      <c r="G33" s="4">
        <f t="shared" si="6"/>
        <v>0</v>
      </c>
      <c r="H33" s="4">
        <f t="shared" si="2"/>
        <v>0</v>
      </c>
      <c r="I33" s="4">
        <f t="shared" si="7"/>
        <v>19066.099999999999</v>
      </c>
      <c r="J33" s="4">
        <f t="shared" si="8"/>
        <v>14285.82</v>
      </c>
      <c r="K33" s="4">
        <f t="shared" si="9"/>
        <v>33351.919999999998</v>
      </c>
      <c r="L33" s="1" t="str">
        <f t="shared" si="0"/>
        <v/>
      </c>
      <c r="M33" s="3">
        <v>27</v>
      </c>
    </row>
    <row r="34" spans="2:13" x14ac:dyDescent="0.25">
      <c r="B34" s="3">
        <v>28</v>
      </c>
      <c r="C34" s="4">
        <f t="shared" si="3"/>
        <v>186</v>
      </c>
      <c r="D34" s="4">
        <f t="shared" si="4"/>
        <v>19066.099999999999</v>
      </c>
      <c r="E34" s="4">
        <f t="shared" si="10"/>
        <v>35.06</v>
      </c>
      <c r="F34" s="7">
        <f t="shared" si="5"/>
        <v>150.94</v>
      </c>
      <c r="G34" s="4">
        <f t="shared" si="6"/>
        <v>0</v>
      </c>
      <c r="H34" s="4">
        <f t="shared" si="2"/>
        <v>0</v>
      </c>
      <c r="I34" s="4">
        <f t="shared" si="7"/>
        <v>19031.04</v>
      </c>
      <c r="J34" s="4">
        <f t="shared" si="8"/>
        <v>14471.82</v>
      </c>
      <c r="K34" s="4">
        <f t="shared" si="9"/>
        <v>33502.86</v>
      </c>
      <c r="L34" s="1" t="str">
        <f t="shared" si="0"/>
        <v/>
      </c>
      <c r="M34" s="3">
        <v>28</v>
      </c>
    </row>
    <row r="35" spans="2:13" x14ac:dyDescent="0.25">
      <c r="B35" s="3">
        <v>29</v>
      </c>
      <c r="C35" s="4">
        <f t="shared" si="3"/>
        <v>186</v>
      </c>
      <c r="D35" s="4">
        <f t="shared" si="4"/>
        <v>19031.04</v>
      </c>
      <c r="E35" s="4">
        <f t="shared" si="10"/>
        <v>35.340000000000003</v>
      </c>
      <c r="F35" s="7">
        <f t="shared" si="5"/>
        <v>150.66</v>
      </c>
      <c r="G35" s="4">
        <f t="shared" si="6"/>
        <v>0</v>
      </c>
      <c r="H35" s="4">
        <f t="shared" si="2"/>
        <v>0</v>
      </c>
      <c r="I35" s="4">
        <f t="shared" si="7"/>
        <v>18995.7</v>
      </c>
      <c r="J35" s="4">
        <f t="shared" si="8"/>
        <v>14657.82</v>
      </c>
      <c r="K35" s="4">
        <f t="shared" si="9"/>
        <v>33653.520000000004</v>
      </c>
      <c r="L35" s="1" t="str">
        <f t="shared" si="0"/>
        <v/>
      </c>
      <c r="M35" s="3">
        <v>29</v>
      </c>
    </row>
    <row r="36" spans="2:13" x14ac:dyDescent="0.25">
      <c r="B36" s="3">
        <v>30</v>
      </c>
      <c r="C36" s="4">
        <f t="shared" si="3"/>
        <v>186</v>
      </c>
      <c r="D36" s="4">
        <f t="shared" si="4"/>
        <v>18995.7</v>
      </c>
      <c r="E36" s="4">
        <f t="shared" si="10"/>
        <v>35.619999999999997</v>
      </c>
      <c r="F36" s="7">
        <f t="shared" si="5"/>
        <v>150.38</v>
      </c>
      <c r="G36" s="4">
        <f t="shared" si="6"/>
        <v>0</v>
      </c>
      <c r="H36" s="4">
        <f t="shared" si="2"/>
        <v>0</v>
      </c>
      <c r="I36" s="4">
        <f t="shared" si="7"/>
        <v>18960.080000000002</v>
      </c>
      <c r="J36" s="4">
        <f t="shared" si="8"/>
        <v>14843.82</v>
      </c>
      <c r="K36" s="4">
        <f t="shared" si="9"/>
        <v>33803.9</v>
      </c>
      <c r="L36" s="1" t="str">
        <f t="shared" si="0"/>
        <v/>
      </c>
      <c r="M36" s="3">
        <v>30</v>
      </c>
    </row>
    <row r="37" spans="2:13" x14ac:dyDescent="0.25">
      <c r="B37" s="3">
        <v>31</v>
      </c>
      <c r="C37" s="4">
        <f t="shared" si="3"/>
        <v>186</v>
      </c>
      <c r="D37" s="4">
        <f t="shared" si="4"/>
        <v>18960.080000000002</v>
      </c>
      <c r="E37" s="4">
        <f t="shared" si="10"/>
        <v>35.9</v>
      </c>
      <c r="F37" s="7">
        <f t="shared" si="5"/>
        <v>150.1</v>
      </c>
      <c r="G37" s="4">
        <f t="shared" si="6"/>
        <v>0</v>
      </c>
      <c r="H37" s="4">
        <f t="shared" si="2"/>
        <v>0</v>
      </c>
      <c r="I37" s="4">
        <f t="shared" si="7"/>
        <v>18924.18</v>
      </c>
      <c r="J37" s="4">
        <f t="shared" si="8"/>
        <v>15029.82</v>
      </c>
      <c r="K37" s="4">
        <f t="shared" si="9"/>
        <v>33954</v>
      </c>
      <c r="L37" s="1" t="str">
        <f t="shared" si="0"/>
        <v/>
      </c>
      <c r="M37" s="3">
        <v>31</v>
      </c>
    </row>
    <row r="38" spans="2:13" x14ac:dyDescent="0.25">
      <c r="B38" s="3">
        <v>32</v>
      </c>
      <c r="C38" s="4">
        <f t="shared" si="3"/>
        <v>186</v>
      </c>
      <c r="D38" s="4">
        <f t="shared" si="4"/>
        <v>18924.18</v>
      </c>
      <c r="E38" s="4">
        <f t="shared" si="10"/>
        <v>36.18</v>
      </c>
      <c r="F38" s="7">
        <f t="shared" si="5"/>
        <v>149.82</v>
      </c>
      <c r="G38" s="4">
        <f t="shared" si="6"/>
        <v>0</v>
      </c>
      <c r="H38" s="4">
        <f t="shared" si="2"/>
        <v>0</v>
      </c>
      <c r="I38" s="4">
        <f t="shared" si="7"/>
        <v>18888</v>
      </c>
      <c r="J38" s="4">
        <f t="shared" si="8"/>
        <v>15215.82</v>
      </c>
      <c r="K38" s="4">
        <f t="shared" si="9"/>
        <v>34103.82</v>
      </c>
      <c r="L38" s="1" t="str">
        <f t="shared" si="0"/>
        <v/>
      </c>
      <c r="M38" s="3">
        <v>32</v>
      </c>
    </row>
    <row r="39" spans="2:13" x14ac:dyDescent="0.25">
      <c r="B39" s="3">
        <v>33</v>
      </c>
      <c r="C39" s="4">
        <f t="shared" si="3"/>
        <v>186</v>
      </c>
      <c r="D39" s="4">
        <f t="shared" si="4"/>
        <v>18888</v>
      </c>
      <c r="E39" s="4">
        <f t="shared" si="10"/>
        <v>36.47</v>
      </c>
      <c r="F39" s="7">
        <f t="shared" ref="F39:F70" si="11">IFERROR(ROUND(D39*Loan_Rate/12,2),"ERROR")</f>
        <v>149.53</v>
      </c>
      <c r="G39" s="4">
        <f t="shared" ref="G39:G70" si="12">IF($B39 = Addl_Payment_Month, Addl_Payment, 0)</f>
        <v>0</v>
      </c>
      <c r="H39" s="4">
        <f t="shared" ref="H39:H70" si="13">IF($B39=PTO_Month,-Loan_Amount/2,0)</f>
        <v>0</v>
      </c>
      <c r="I39" s="4">
        <f t="shared" si="7"/>
        <v>18851.53</v>
      </c>
      <c r="J39" s="4">
        <f t="shared" si="8"/>
        <v>15401.82</v>
      </c>
      <c r="K39" s="4">
        <f t="shared" si="9"/>
        <v>34253.35</v>
      </c>
      <c r="L39" s="1" t="str">
        <f t="shared" si="0"/>
        <v/>
      </c>
      <c r="M39" s="3">
        <v>33</v>
      </c>
    </row>
    <row r="40" spans="2:13" x14ac:dyDescent="0.25">
      <c r="B40" s="3">
        <v>34</v>
      </c>
      <c r="C40" s="4">
        <f t="shared" si="3"/>
        <v>186</v>
      </c>
      <c r="D40" s="4">
        <f t="shared" si="4"/>
        <v>18851.53</v>
      </c>
      <c r="E40" s="4">
        <f t="shared" si="10"/>
        <v>36.76</v>
      </c>
      <c r="F40" s="7">
        <f t="shared" si="11"/>
        <v>149.24</v>
      </c>
      <c r="G40" s="4">
        <f t="shared" si="12"/>
        <v>0</v>
      </c>
      <c r="H40" s="4">
        <f t="shared" si="13"/>
        <v>0</v>
      </c>
      <c r="I40" s="4">
        <f t="shared" si="7"/>
        <v>18814.77</v>
      </c>
      <c r="J40" s="4">
        <f t="shared" si="8"/>
        <v>15587.82</v>
      </c>
      <c r="K40" s="4">
        <f t="shared" si="9"/>
        <v>34402.589999999997</v>
      </c>
      <c r="L40" s="1" t="str">
        <f t="shared" si="0"/>
        <v/>
      </c>
      <c r="M40" s="3">
        <v>34</v>
      </c>
    </row>
    <row r="41" spans="2:13" x14ac:dyDescent="0.25">
      <c r="B41" s="3">
        <v>35</v>
      </c>
      <c r="C41" s="4">
        <f t="shared" si="3"/>
        <v>186</v>
      </c>
      <c r="D41" s="4">
        <f t="shared" si="4"/>
        <v>18814.77</v>
      </c>
      <c r="E41" s="4">
        <f t="shared" si="10"/>
        <v>37.049999999999997</v>
      </c>
      <c r="F41" s="7">
        <f t="shared" si="11"/>
        <v>148.94999999999999</v>
      </c>
      <c r="G41" s="4">
        <f t="shared" si="12"/>
        <v>0</v>
      </c>
      <c r="H41" s="4">
        <f t="shared" si="13"/>
        <v>0</v>
      </c>
      <c r="I41" s="4">
        <f t="shared" si="7"/>
        <v>18777.72</v>
      </c>
      <c r="J41" s="4">
        <f t="shared" si="8"/>
        <v>15773.82</v>
      </c>
      <c r="K41" s="4">
        <f t="shared" si="9"/>
        <v>34551.54</v>
      </c>
      <c r="L41" s="1" t="str">
        <f t="shared" si="0"/>
        <v/>
      </c>
      <c r="M41" s="3">
        <v>35</v>
      </c>
    </row>
    <row r="42" spans="2:13" x14ac:dyDescent="0.25">
      <c r="B42" s="3">
        <v>36</v>
      </c>
      <c r="C42" s="4">
        <f t="shared" si="3"/>
        <v>186</v>
      </c>
      <c r="D42" s="4">
        <f t="shared" si="4"/>
        <v>18777.72</v>
      </c>
      <c r="E42" s="4">
        <f t="shared" si="10"/>
        <v>37.340000000000003</v>
      </c>
      <c r="F42" s="7">
        <f t="shared" si="11"/>
        <v>148.66</v>
      </c>
      <c r="G42" s="4">
        <f t="shared" si="12"/>
        <v>0</v>
      </c>
      <c r="H42" s="4">
        <f t="shared" si="13"/>
        <v>0</v>
      </c>
      <c r="I42" s="4">
        <f t="shared" si="7"/>
        <v>18740.38</v>
      </c>
      <c r="J42" s="4">
        <f t="shared" si="8"/>
        <v>15959.82</v>
      </c>
      <c r="K42" s="4">
        <f t="shared" si="9"/>
        <v>34700.199999999997</v>
      </c>
      <c r="L42" s="1" t="str">
        <f t="shared" si="0"/>
        <v/>
      </c>
      <c r="M42" s="3">
        <v>36</v>
      </c>
    </row>
    <row r="43" spans="2:13" x14ac:dyDescent="0.25">
      <c r="B43" s="3">
        <v>37</v>
      </c>
      <c r="C43" s="4">
        <f t="shared" si="3"/>
        <v>186</v>
      </c>
      <c r="D43" s="4">
        <f t="shared" si="4"/>
        <v>18740.38</v>
      </c>
      <c r="E43" s="4">
        <f t="shared" si="10"/>
        <v>37.64</v>
      </c>
      <c r="F43" s="7">
        <f t="shared" si="11"/>
        <v>148.36000000000001</v>
      </c>
      <c r="G43" s="4">
        <f t="shared" si="12"/>
        <v>0</v>
      </c>
      <c r="H43" s="4">
        <f t="shared" si="13"/>
        <v>0</v>
      </c>
      <c r="I43" s="4">
        <f t="shared" si="7"/>
        <v>18702.740000000002</v>
      </c>
      <c r="J43" s="4">
        <f t="shared" si="8"/>
        <v>16145.82</v>
      </c>
      <c r="K43" s="4">
        <f t="shared" si="9"/>
        <v>34848.559999999998</v>
      </c>
      <c r="L43" s="1" t="str">
        <f t="shared" si="0"/>
        <v/>
      </c>
      <c r="M43" s="3">
        <v>37</v>
      </c>
    </row>
    <row r="44" spans="2:13" x14ac:dyDescent="0.25">
      <c r="B44" s="3">
        <v>38</v>
      </c>
      <c r="C44" s="4">
        <f t="shared" si="3"/>
        <v>186</v>
      </c>
      <c r="D44" s="4">
        <f t="shared" si="4"/>
        <v>18702.740000000002</v>
      </c>
      <c r="E44" s="4">
        <f t="shared" si="10"/>
        <v>37.94</v>
      </c>
      <c r="F44" s="7">
        <f t="shared" si="11"/>
        <v>148.06</v>
      </c>
      <c r="G44" s="4">
        <f t="shared" si="12"/>
        <v>0</v>
      </c>
      <c r="H44" s="4">
        <f t="shared" si="13"/>
        <v>0</v>
      </c>
      <c r="I44" s="4">
        <f t="shared" si="7"/>
        <v>18664.8</v>
      </c>
      <c r="J44" s="4">
        <f t="shared" si="8"/>
        <v>16331.82</v>
      </c>
      <c r="K44" s="4">
        <f t="shared" si="9"/>
        <v>34996.619999999995</v>
      </c>
      <c r="L44" s="1" t="str">
        <f t="shared" si="0"/>
        <v/>
      </c>
      <c r="M44" s="3">
        <v>38</v>
      </c>
    </row>
    <row r="45" spans="2:13" x14ac:dyDescent="0.25">
      <c r="B45" s="3">
        <v>39</v>
      </c>
      <c r="C45" s="4">
        <f t="shared" si="3"/>
        <v>186</v>
      </c>
      <c r="D45" s="4">
        <f t="shared" si="4"/>
        <v>18664.8</v>
      </c>
      <c r="E45" s="4">
        <f t="shared" si="10"/>
        <v>38.24</v>
      </c>
      <c r="F45" s="7">
        <f t="shared" si="11"/>
        <v>147.76</v>
      </c>
      <c r="G45" s="4">
        <f t="shared" si="12"/>
        <v>0</v>
      </c>
      <c r="H45" s="4">
        <f t="shared" si="13"/>
        <v>0</v>
      </c>
      <c r="I45" s="4">
        <f t="shared" si="7"/>
        <v>18626.560000000001</v>
      </c>
      <c r="J45" s="4">
        <f t="shared" si="8"/>
        <v>16517.82</v>
      </c>
      <c r="K45" s="4">
        <f t="shared" si="9"/>
        <v>35144.380000000005</v>
      </c>
      <c r="L45" s="1" t="str">
        <f t="shared" si="0"/>
        <v/>
      </c>
      <c r="M45" s="3">
        <v>39</v>
      </c>
    </row>
    <row r="46" spans="2:13" x14ac:dyDescent="0.25">
      <c r="B46" s="3">
        <v>40</v>
      </c>
      <c r="C46" s="4">
        <f t="shared" si="3"/>
        <v>186</v>
      </c>
      <c r="D46" s="4">
        <f t="shared" si="4"/>
        <v>18626.560000000001</v>
      </c>
      <c r="E46" s="4">
        <f t="shared" si="10"/>
        <v>38.54</v>
      </c>
      <c r="F46" s="7">
        <f t="shared" si="11"/>
        <v>147.46</v>
      </c>
      <c r="G46" s="4">
        <f t="shared" si="12"/>
        <v>0</v>
      </c>
      <c r="H46" s="4">
        <f t="shared" si="13"/>
        <v>0</v>
      </c>
      <c r="I46" s="4">
        <f t="shared" si="7"/>
        <v>18588.02</v>
      </c>
      <c r="J46" s="4">
        <f t="shared" si="8"/>
        <v>16703.82</v>
      </c>
      <c r="K46" s="4">
        <f t="shared" si="9"/>
        <v>35291.839999999997</v>
      </c>
      <c r="L46" s="1" t="str">
        <f t="shared" si="0"/>
        <v/>
      </c>
      <c r="M46" s="3">
        <v>40</v>
      </c>
    </row>
    <row r="47" spans="2:13" x14ac:dyDescent="0.25">
      <c r="B47" s="3">
        <v>41</v>
      </c>
      <c r="C47" s="4">
        <f t="shared" si="3"/>
        <v>186</v>
      </c>
      <c r="D47" s="4">
        <f t="shared" si="4"/>
        <v>18588.02</v>
      </c>
      <c r="E47" s="4">
        <f t="shared" si="10"/>
        <v>38.840000000000003</v>
      </c>
      <c r="F47" s="7">
        <f t="shared" si="11"/>
        <v>147.16</v>
      </c>
      <c r="G47" s="4">
        <f t="shared" si="12"/>
        <v>0</v>
      </c>
      <c r="H47" s="4">
        <f t="shared" si="13"/>
        <v>0</v>
      </c>
      <c r="I47" s="4">
        <f t="shared" si="7"/>
        <v>18549.18</v>
      </c>
      <c r="J47" s="4">
        <f t="shared" si="8"/>
        <v>16889.82</v>
      </c>
      <c r="K47" s="4">
        <f t="shared" si="9"/>
        <v>35439</v>
      </c>
      <c r="L47" s="1" t="str">
        <f t="shared" si="0"/>
        <v/>
      </c>
      <c r="M47" s="3">
        <v>41</v>
      </c>
    </row>
    <row r="48" spans="2:13" x14ac:dyDescent="0.25">
      <c r="B48" s="3">
        <v>42</v>
      </c>
      <c r="C48" s="4">
        <f t="shared" si="3"/>
        <v>186</v>
      </c>
      <c r="D48" s="4">
        <f t="shared" si="4"/>
        <v>18549.18</v>
      </c>
      <c r="E48" s="4">
        <f t="shared" si="10"/>
        <v>39.15</v>
      </c>
      <c r="F48" s="7">
        <f t="shared" si="11"/>
        <v>146.85</v>
      </c>
      <c r="G48" s="4">
        <f t="shared" si="12"/>
        <v>0</v>
      </c>
      <c r="H48" s="4">
        <f t="shared" si="13"/>
        <v>0</v>
      </c>
      <c r="I48" s="4">
        <f t="shared" si="7"/>
        <v>18510.03</v>
      </c>
      <c r="J48" s="4">
        <f t="shared" si="8"/>
        <v>17075.82</v>
      </c>
      <c r="K48" s="4">
        <f t="shared" si="9"/>
        <v>35585.85</v>
      </c>
      <c r="L48" s="1" t="str">
        <f t="shared" si="0"/>
        <v/>
      </c>
      <c r="M48" s="3">
        <v>42</v>
      </c>
    </row>
    <row r="49" spans="2:13" x14ac:dyDescent="0.25">
      <c r="B49" s="3">
        <v>43</v>
      </c>
      <c r="C49" s="4">
        <f t="shared" si="3"/>
        <v>186</v>
      </c>
      <c r="D49" s="4">
        <f t="shared" si="4"/>
        <v>18510.03</v>
      </c>
      <c r="E49" s="4">
        <f t="shared" si="10"/>
        <v>39.46</v>
      </c>
      <c r="F49" s="7">
        <f t="shared" si="11"/>
        <v>146.54</v>
      </c>
      <c r="G49" s="4">
        <f t="shared" si="12"/>
        <v>0</v>
      </c>
      <c r="H49" s="4">
        <f t="shared" si="13"/>
        <v>0</v>
      </c>
      <c r="I49" s="4">
        <f t="shared" si="7"/>
        <v>18470.57</v>
      </c>
      <c r="J49" s="4">
        <f t="shared" si="8"/>
        <v>17261.82</v>
      </c>
      <c r="K49" s="4">
        <f t="shared" si="9"/>
        <v>35732.39</v>
      </c>
      <c r="L49" s="1" t="str">
        <f t="shared" si="0"/>
        <v/>
      </c>
      <c r="M49" s="3">
        <v>43</v>
      </c>
    </row>
    <row r="50" spans="2:13" x14ac:dyDescent="0.25">
      <c r="B50" s="3">
        <v>44</v>
      </c>
      <c r="C50" s="4">
        <f t="shared" si="3"/>
        <v>186</v>
      </c>
      <c r="D50" s="4">
        <f t="shared" si="4"/>
        <v>18470.57</v>
      </c>
      <c r="E50" s="4">
        <f t="shared" si="10"/>
        <v>39.770000000000003</v>
      </c>
      <c r="F50" s="7">
        <f t="shared" si="11"/>
        <v>146.22999999999999</v>
      </c>
      <c r="G50" s="4">
        <f t="shared" si="12"/>
        <v>0</v>
      </c>
      <c r="H50" s="4">
        <f t="shared" si="13"/>
        <v>0</v>
      </c>
      <c r="I50" s="4">
        <f t="shared" si="7"/>
        <v>18430.8</v>
      </c>
      <c r="J50" s="4">
        <f t="shared" si="8"/>
        <v>17447.82</v>
      </c>
      <c r="K50" s="4">
        <f t="shared" si="9"/>
        <v>35878.619999999995</v>
      </c>
      <c r="L50" s="1" t="str">
        <f t="shared" si="0"/>
        <v/>
      </c>
      <c r="M50" s="3">
        <v>44</v>
      </c>
    </row>
    <row r="51" spans="2:13" x14ac:dyDescent="0.25">
      <c r="B51" s="3">
        <v>45</v>
      </c>
      <c r="C51" s="4">
        <f t="shared" si="3"/>
        <v>186</v>
      </c>
      <c r="D51" s="4">
        <f t="shared" si="4"/>
        <v>18430.8</v>
      </c>
      <c r="E51" s="4">
        <f t="shared" si="10"/>
        <v>40.090000000000003</v>
      </c>
      <c r="F51" s="7">
        <f t="shared" si="11"/>
        <v>145.91</v>
      </c>
      <c r="G51" s="4">
        <f t="shared" si="12"/>
        <v>0</v>
      </c>
      <c r="H51" s="4">
        <f t="shared" si="13"/>
        <v>0</v>
      </c>
      <c r="I51" s="4">
        <f t="shared" si="7"/>
        <v>18390.71</v>
      </c>
      <c r="J51" s="4">
        <f t="shared" si="8"/>
        <v>17633.82</v>
      </c>
      <c r="K51" s="4">
        <f t="shared" si="9"/>
        <v>36024.53</v>
      </c>
      <c r="L51" s="1" t="str">
        <f t="shared" si="0"/>
        <v/>
      </c>
      <c r="M51" s="3">
        <v>45</v>
      </c>
    </row>
    <row r="52" spans="2:13" x14ac:dyDescent="0.25">
      <c r="B52" s="3">
        <v>46</v>
      </c>
      <c r="C52" s="4">
        <f t="shared" si="3"/>
        <v>186</v>
      </c>
      <c r="D52" s="4">
        <f t="shared" si="4"/>
        <v>18390.71</v>
      </c>
      <c r="E52" s="4">
        <f t="shared" si="10"/>
        <v>40.409999999999997</v>
      </c>
      <c r="F52" s="7">
        <f t="shared" si="11"/>
        <v>145.59</v>
      </c>
      <c r="G52" s="4">
        <f t="shared" si="12"/>
        <v>0</v>
      </c>
      <c r="H52" s="4">
        <f t="shared" si="13"/>
        <v>0</v>
      </c>
      <c r="I52" s="4">
        <f t="shared" si="7"/>
        <v>18350.3</v>
      </c>
      <c r="J52" s="4">
        <f t="shared" si="8"/>
        <v>17819.82</v>
      </c>
      <c r="K52" s="4">
        <f t="shared" si="9"/>
        <v>36170.119999999995</v>
      </c>
      <c r="L52" s="1" t="str">
        <f t="shared" si="0"/>
        <v/>
      </c>
      <c r="M52" s="3">
        <v>46</v>
      </c>
    </row>
    <row r="53" spans="2:13" x14ac:dyDescent="0.25">
      <c r="B53" s="3">
        <v>47</v>
      </c>
      <c r="C53" s="4">
        <f t="shared" si="3"/>
        <v>186</v>
      </c>
      <c r="D53" s="4">
        <f t="shared" si="4"/>
        <v>18350.3</v>
      </c>
      <c r="E53" s="4">
        <f t="shared" si="10"/>
        <v>40.729999999999997</v>
      </c>
      <c r="F53" s="7">
        <f t="shared" si="11"/>
        <v>145.27000000000001</v>
      </c>
      <c r="G53" s="4">
        <f t="shared" si="12"/>
        <v>0</v>
      </c>
      <c r="H53" s="4">
        <f t="shared" si="13"/>
        <v>0</v>
      </c>
      <c r="I53" s="4">
        <f t="shared" si="7"/>
        <v>18309.57</v>
      </c>
      <c r="J53" s="4">
        <f t="shared" si="8"/>
        <v>18005.82</v>
      </c>
      <c r="K53" s="4">
        <f t="shared" si="9"/>
        <v>36315.39</v>
      </c>
      <c r="L53" s="1" t="str">
        <f t="shared" si="0"/>
        <v/>
      </c>
      <c r="M53" s="3">
        <v>47</v>
      </c>
    </row>
    <row r="54" spans="2:13" x14ac:dyDescent="0.25">
      <c r="B54" s="3">
        <v>48</v>
      </c>
      <c r="C54" s="4">
        <f t="shared" si="3"/>
        <v>186</v>
      </c>
      <c r="D54" s="4">
        <f t="shared" si="4"/>
        <v>18309.57</v>
      </c>
      <c r="E54" s="4">
        <f t="shared" si="10"/>
        <v>41.05</v>
      </c>
      <c r="F54" s="7">
        <f t="shared" si="11"/>
        <v>144.94999999999999</v>
      </c>
      <c r="G54" s="4">
        <f t="shared" si="12"/>
        <v>0</v>
      </c>
      <c r="H54" s="4">
        <f t="shared" si="13"/>
        <v>0</v>
      </c>
      <c r="I54" s="4">
        <f t="shared" si="7"/>
        <v>18268.52</v>
      </c>
      <c r="J54" s="4">
        <f t="shared" si="8"/>
        <v>18191.82</v>
      </c>
      <c r="K54" s="4">
        <f t="shared" si="9"/>
        <v>36460.339999999997</v>
      </c>
      <c r="L54" s="1" t="str">
        <f t="shared" si="0"/>
        <v/>
      </c>
      <c r="M54" s="3">
        <v>48</v>
      </c>
    </row>
    <row r="55" spans="2:13" x14ac:dyDescent="0.25">
      <c r="B55" s="3">
        <v>49</v>
      </c>
      <c r="C55" s="4">
        <f t="shared" si="3"/>
        <v>186</v>
      </c>
      <c r="D55" s="4">
        <f t="shared" si="4"/>
        <v>18268.52</v>
      </c>
      <c r="E55" s="4">
        <f t="shared" si="10"/>
        <v>41.37</v>
      </c>
      <c r="F55" s="7">
        <f t="shared" si="11"/>
        <v>144.63</v>
      </c>
      <c r="G55" s="4">
        <f t="shared" si="12"/>
        <v>0</v>
      </c>
      <c r="H55" s="4">
        <f t="shared" si="13"/>
        <v>0</v>
      </c>
      <c r="I55" s="4">
        <f t="shared" si="7"/>
        <v>18227.150000000001</v>
      </c>
      <c r="J55" s="4">
        <f t="shared" si="8"/>
        <v>18377.82</v>
      </c>
      <c r="K55" s="4">
        <f t="shared" si="9"/>
        <v>36604.97</v>
      </c>
      <c r="L55" s="1" t="str">
        <f t="shared" si="0"/>
        <v/>
      </c>
      <c r="M55" s="3">
        <v>49</v>
      </c>
    </row>
    <row r="56" spans="2:13" x14ac:dyDescent="0.25">
      <c r="B56" s="3">
        <v>50</v>
      </c>
      <c r="C56" s="4">
        <f t="shared" si="3"/>
        <v>186</v>
      </c>
      <c r="D56" s="4">
        <f t="shared" si="4"/>
        <v>18227.150000000001</v>
      </c>
      <c r="E56" s="4">
        <f t="shared" si="10"/>
        <v>41.7</v>
      </c>
      <c r="F56" s="7">
        <f t="shared" si="11"/>
        <v>144.30000000000001</v>
      </c>
      <c r="G56" s="4">
        <f t="shared" si="12"/>
        <v>0</v>
      </c>
      <c r="H56" s="4">
        <f t="shared" si="13"/>
        <v>0</v>
      </c>
      <c r="I56" s="4">
        <f t="shared" si="7"/>
        <v>18185.45</v>
      </c>
      <c r="J56" s="4">
        <f t="shared" si="8"/>
        <v>18563.82</v>
      </c>
      <c r="K56" s="4">
        <f t="shared" si="9"/>
        <v>36749.270000000004</v>
      </c>
      <c r="L56" s="1" t="str">
        <f t="shared" si="0"/>
        <v/>
      </c>
      <c r="M56" s="3">
        <v>50</v>
      </c>
    </row>
    <row r="57" spans="2:13" x14ac:dyDescent="0.25">
      <c r="B57" s="3">
        <v>51</v>
      </c>
      <c r="C57" s="4">
        <f t="shared" si="3"/>
        <v>186</v>
      </c>
      <c r="D57" s="4">
        <f t="shared" si="4"/>
        <v>18185.45</v>
      </c>
      <c r="E57" s="4">
        <f t="shared" si="10"/>
        <v>42.03</v>
      </c>
      <c r="F57" s="7">
        <f t="shared" si="11"/>
        <v>143.97</v>
      </c>
      <c r="G57" s="4">
        <f t="shared" si="12"/>
        <v>0</v>
      </c>
      <c r="H57" s="4">
        <f t="shared" si="13"/>
        <v>0</v>
      </c>
      <c r="I57" s="4">
        <f t="shared" si="7"/>
        <v>18143.419999999998</v>
      </c>
      <c r="J57" s="4">
        <f t="shared" si="8"/>
        <v>18749.82</v>
      </c>
      <c r="K57" s="4">
        <f t="shared" si="9"/>
        <v>36893.24</v>
      </c>
      <c r="L57" s="1" t="str">
        <f t="shared" si="0"/>
        <v/>
      </c>
      <c r="M57" s="3">
        <v>51</v>
      </c>
    </row>
    <row r="58" spans="2:13" x14ac:dyDescent="0.25">
      <c r="B58" s="3">
        <v>52</v>
      </c>
      <c r="C58" s="4">
        <f t="shared" si="3"/>
        <v>186</v>
      </c>
      <c r="D58" s="4">
        <f t="shared" si="4"/>
        <v>18143.419999999998</v>
      </c>
      <c r="E58" s="4">
        <f t="shared" si="10"/>
        <v>42.36</v>
      </c>
      <c r="F58" s="7">
        <f t="shared" si="11"/>
        <v>143.63999999999999</v>
      </c>
      <c r="G58" s="4">
        <f t="shared" si="12"/>
        <v>0</v>
      </c>
      <c r="H58" s="4">
        <f t="shared" si="13"/>
        <v>0</v>
      </c>
      <c r="I58" s="4">
        <f t="shared" si="7"/>
        <v>18101.060000000001</v>
      </c>
      <c r="J58" s="4">
        <f t="shared" si="8"/>
        <v>18935.82</v>
      </c>
      <c r="K58" s="4">
        <f t="shared" si="9"/>
        <v>37036.880000000005</v>
      </c>
      <c r="L58" s="1" t="str">
        <f t="shared" si="0"/>
        <v/>
      </c>
      <c r="M58" s="3">
        <v>52</v>
      </c>
    </row>
    <row r="59" spans="2:13" x14ac:dyDescent="0.25">
      <c r="B59" s="3">
        <v>53</v>
      </c>
      <c r="C59" s="4">
        <f t="shared" si="3"/>
        <v>186</v>
      </c>
      <c r="D59" s="4">
        <f t="shared" si="4"/>
        <v>18101.060000000001</v>
      </c>
      <c r="E59" s="4">
        <f t="shared" si="10"/>
        <v>42.7</v>
      </c>
      <c r="F59" s="7">
        <f t="shared" si="11"/>
        <v>143.30000000000001</v>
      </c>
      <c r="G59" s="4">
        <f t="shared" si="12"/>
        <v>0</v>
      </c>
      <c r="H59" s="4">
        <f t="shared" si="13"/>
        <v>0</v>
      </c>
      <c r="I59" s="4">
        <f t="shared" si="7"/>
        <v>18058.36</v>
      </c>
      <c r="J59" s="4">
        <f t="shared" si="8"/>
        <v>19121.82</v>
      </c>
      <c r="K59" s="4">
        <f t="shared" si="9"/>
        <v>37180.18</v>
      </c>
      <c r="L59" s="1" t="str">
        <f t="shared" si="0"/>
        <v/>
      </c>
      <c r="M59" s="3">
        <v>53</v>
      </c>
    </row>
    <row r="60" spans="2:13" x14ac:dyDescent="0.25">
      <c r="B60" s="3">
        <v>54</v>
      </c>
      <c r="C60" s="4">
        <f t="shared" si="3"/>
        <v>186</v>
      </c>
      <c r="D60" s="4">
        <f t="shared" si="4"/>
        <v>18058.36</v>
      </c>
      <c r="E60" s="4">
        <f t="shared" si="10"/>
        <v>43.04</v>
      </c>
      <c r="F60" s="7">
        <f t="shared" si="11"/>
        <v>142.96</v>
      </c>
      <c r="G60" s="4">
        <f t="shared" si="12"/>
        <v>0</v>
      </c>
      <c r="H60" s="4">
        <f t="shared" si="13"/>
        <v>0</v>
      </c>
      <c r="I60" s="4">
        <f t="shared" si="7"/>
        <v>18015.32</v>
      </c>
      <c r="J60" s="4">
        <f t="shared" si="8"/>
        <v>19307.82</v>
      </c>
      <c r="K60" s="4">
        <f t="shared" si="9"/>
        <v>37323.14</v>
      </c>
      <c r="L60" s="1" t="str">
        <f t="shared" si="0"/>
        <v/>
      </c>
      <c r="M60" s="3">
        <v>54</v>
      </c>
    </row>
    <row r="61" spans="2:13" x14ac:dyDescent="0.25">
      <c r="B61" s="3">
        <v>55</v>
      </c>
      <c r="C61" s="4">
        <f t="shared" si="3"/>
        <v>186</v>
      </c>
      <c r="D61" s="4">
        <f t="shared" si="4"/>
        <v>18015.32</v>
      </c>
      <c r="E61" s="4">
        <f t="shared" si="10"/>
        <v>43.38</v>
      </c>
      <c r="F61" s="7">
        <f t="shared" si="11"/>
        <v>142.62</v>
      </c>
      <c r="G61" s="4">
        <f t="shared" si="12"/>
        <v>0</v>
      </c>
      <c r="H61" s="4">
        <f t="shared" si="13"/>
        <v>0</v>
      </c>
      <c r="I61" s="4">
        <f t="shared" si="7"/>
        <v>17971.939999999999</v>
      </c>
      <c r="J61" s="4">
        <f t="shared" si="8"/>
        <v>19493.82</v>
      </c>
      <c r="K61" s="4">
        <f t="shared" si="9"/>
        <v>37465.759999999995</v>
      </c>
      <c r="L61" s="1" t="str">
        <f t="shared" si="0"/>
        <v/>
      </c>
      <c r="M61" s="3">
        <v>55</v>
      </c>
    </row>
    <row r="62" spans="2:13" x14ac:dyDescent="0.25">
      <c r="B62" s="3">
        <v>56</v>
      </c>
      <c r="C62" s="4">
        <f t="shared" si="3"/>
        <v>186</v>
      </c>
      <c r="D62" s="4">
        <f t="shared" si="4"/>
        <v>17971.939999999999</v>
      </c>
      <c r="E62" s="4">
        <f t="shared" si="10"/>
        <v>43.72</v>
      </c>
      <c r="F62" s="7">
        <f t="shared" si="11"/>
        <v>142.28</v>
      </c>
      <c r="G62" s="4">
        <f t="shared" si="12"/>
        <v>0</v>
      </c>
      <c r="H62" s="4">
        <f t="shared" si="13"/>
        <v>0</v>
      </c>
      <c r="I62" s="4">
        <f t="shared" si="7"/>
        <v>17928.22</v>
      </c>
      <c r="J62" s="4">
        <f t="shared" si="8"/>
        <v>19679.82</v>
      </c>
      <c r="K62" s="4">
        <f t="shared" si="9"/>
        <v>37608.04</v>
      </c>
      <c r="L62" s="1" t="str">
        <f t="shared" si="0"/>
        <v/>
      </c>
      <c r="M62" s="3">
        <v>56</v>
      </c>
    </row>
    <row r="63" spans="2:13" x14ac:dyDescent="0.25">
      <c r="B63" s="3">
        <v>57</v>
      </c>
      <c r="C63" s="4">
        <f t="shared" si="3"/>
        <v>186</v>
      </c>
      <c r="D63" s="4">
        <f t="shared" si="4"/>
        <v>17928.22</v>
      </c>
      <c r="E63" s="4">
        <f t="shared" si="10"/>
        <v>44.07</v>
      </c>
      <c r="F63" s="7">
        <f t="shared" si="11"/>
        <v>141.93</v>
      </c>
      <c r="G63" s="4">
        <f t="shared" si="12"/>
        <v>0</v>
      </c>
      <c r="H63" s="4">
        <f t="shared" si="13"/>
        <v>0</v>
      </c>
      <c r="I63" s="4">
        <f t="shared" si="7"/>
        <v>17884.150000000001</v>
      </c>
      <c r="J63" s="4">
        <f t="shared" si="8"/>
        <v>19865.82</v>
      </c>
      <c r="K63" s="4">
        <f t="shared" si="9"/>
        <v>37749.97</v>
      </c>
      <c r="L63" s="1" t="str">
        <f t="shared" si="0"/>
        <v/>
      </c>
      <c r="M63" s="3">
        <v>57</v>
      </c>
    </row>
    <row r="64" spans="2:13" x14ac:dyDescent="0.25">
      <c r="B64" s="3">
        <v>58</v>
      </c>
      <c r="C64" s="4">
        <f t="shared" si="3"/>
        <v>186</v>
      </c>
      <c r="D64" s="4">
        <f t="shared" si="4"/>
        <v>17884.150000000001</v>
      </c>
      <c r="E64" s="4">
        <f t="shared" si="10"/>
        <v>44.42</v>
      </c>
      <c r="F64" s="7">
        <f t="shared" si="11"/>
        <v>141.58000000000001</v>
      </c>
      <c r="G64" s="4">
        <f t="shared" si="12"/>
        <v>0</v>
      </c>
      <c r="H64" s="4">
        <f t="shared" si="13"/>
        <v>0</v>
      </c>
      <c r="I64" s="4">
        <f t="shared" si="7"/>
        <v>17839.73</v>
      </c>
      <c r="J64" s="4">
        <f t="shared" si="8"/>
        <v>20051.82</v>
      </c>
      <c r="K64" s="4">
        <f t="shared" si="9"/>
        <v>37891.550000000003</v>
      </c>
      <c r="L64" s="1" t="str">
        <f t="shared" si="0"/>
        <v/>
      </c>
      <c r="M64" s="3">
        <v>58</v>
      </c>
    </row>
    <row r="65" spans="2:13" x14ac:dyDescent="0.25">
      <c r="B65" s="3">
        <v>59</v>
      </c>
      <c r="C65" s="4">
        <f t="shared" si="3"/>
        <v>186</v>
      </c>
      <c r="D65" s="4">
        <f t="shared" si="4"/>
        <v>17839.73</v>
      </c>
      <c r="E65" s="4">
        <f t="shared" si="10"/>
        <v>44.77</v>
      </c>
      <c r="F65" s="7">
        <f t="shared" si="11"/>
        <v>141.22999999999999</v>
      </c>
      <c r="G65" s="4">
        <f t="shared" si="12"/>
        <v>0</v>
      </c>
      <c r="H65" s="4">
        <f t="shared" si="13"/>
        <v>0</v>
      </c>
      <c r="I65" s="4">
        <f t="shared" si="7"/>
        <v>17794.96</v>
      </c>
      <c r="J65" s="4">
        <f t="shared" si="8"/>
        <v>20237.82</v>
      </c>
      <c r="K65" s="4">
        <f t="shared" si="9"/>
        <v>38032.78</v>
      </c>
      <c r="L65" s="1" t="str">
        <f t="shared" si="0"/>
        <v/>
      </c>
      <c r="M65" s="3">
        <v>59</v>
      </c>
    </row>
    <row r="66" spans="2:13" x14ac:dyDescent="0.25">
      <c r="B66" s="3">
        <v>60</v>
      </c>
      <c r="C66" s="4">
        <f t="shared" si="3"/>
        <v>186</v>
      </c>
      <c r="D66" s="4">
        <f t="shared" si="4"/>
        <v>17794.96</v>
      </c>
      <c r="E66" s="4">
        <f t="shared" si="10"/>
        <v>45.12</v>
      </c>
      <c r="F66" s="7">
        <f t="shared" si="11"/>
        <v>140.88</v>
      </c>
      <c r="G66" s="4">
        <f t="shared" si="12"/>
        <v>0</v>
      </c>
      <c r="H66" s="4">
        <f t="shared" si="13"/>
        <v>0</v>
      </c>
      <c r="I66" s="4">
        <f t="shared" si="7"/>
        <v>17749.84</v>
      </c>
      <c r="J66" s="4">
        <f t="shared" si="8"/>
        <v>20423.82</v>
      </c>
      <c r="K66" s="4">
        <f t="shared" si="9"/>
        <v>38173.660000000003</v>
      </c>
      <c r="L66" s="1" t="str">
        <f t="shared" si="0"/>
        <v/>
      </c>
      <c r="M66" s="3">
        <v>60</v>
      </c>
    </row>
    <row r="67" spans="2:13" x14ac:dyDescent="0.25">
      <c r="B67" s="3">
        <v>61</v>
      </c>
      <c r="C67" s="4">
        <f t="shared" si="3"/>
        <v>186</v>
      </c>
      <c r="D67" s="4">
        <f t="shared" si="4"/>
        <v>17749.84</v>
      </c>
      <c r="E67" s="4">
        <f t="shared" si="10"/>
        <v>45.48</v>
      </c>
      <c r="F67" s="7">
        <f t="shared" si="11"/>
        <v>140.52000000000001</v>
      </c>
      <c r="G67" s="4">
        <f t="shared" si="12"/>
        <v>0</v>
      </c>
      <c r="H67" s="4">
        <f t="shared" si="13"/>
        <v>0</v>
      </c>
      <c r="I67" s="4">
        <f t="shared" si="7"/>
        <v>17704.36</v>
      </c>
      <c r="J67" s="4">
        <f t="shared" si="8"/>
        <v>20609.82</v>
      </c>
      <c r="K67" s="4">
        <f t="shared" si="9"/>
        <v>38314.18</v>
      </c>
      <c r="L67" s="1" t="str">
        <f t="shared" si="0"/>
        <v/>
      </c>
      <c r="M67" s="3">
        <v>61</v>
      </c>
    </row>
    <row r="68" spans="2:13" x14ac:dyDescent="0.25">
      <c r="B68" s="3">
        <v>62</v>
      </c>
      <c r="C68" s="4">
        <f t="shared" si="3"/>
        <v>186</v>
      </c>
      <c r="D68" s="4">
        <f t="shared" si="4"/>
        <v>17704.36</v>
      </c>
      <c r="E68" s="4">
        <f t="shared" si="10"/>
        <v>45.84</v>
      </c>
      <c r="F68" s="7">
        <f t="shared" si="11"/>
        <v>140.16</v>
      </c>
      <c r="G68" s="4">
        <f t="shared" si="12"/>
        <v>0</v>
      </c>
      <c r="H68" s="4">
        <f t="shared" si="13"/>
        <v>0</v>
      </c>
      <c r="I68" s="4">
        <f t="shared" si="7"/>
        <v>17658.52</v>
      </c>
      <c r="J68" s="4">
        <f t="shared" si="8"/>
        <v>20795.82</v>
      </c>
      <c r="K68" s="4">
        <f t="shared" si="9"/>
        <v>38454.339999999997</v>
      </c>
      <c r="L68" s="1" t="str">
        <f t="shared" si="0"/>
        <v/>
      </c>
      <c r="M68" s="3">
        <v>62</v>
      </c>
    </row>
    <row r="69" spans="2:13" x14ac:dyDescent="0.25">
      <c r="B69" s="3">
        <v>63</v>
      </c>
      <c r="C69" s="4">
        <f t="shared" si="3"/>
        <v>186</v>
      </c>
      <c r="D69" s="4">
        <f t="shared" si="4"/>
        <v>17658.52</v>
      </c>
      <c r="E69" s="4">
        <f t="shared" si="10"/>
        <v>46.2</v>
      </c>
      <c r="F69" s="7">
        <f t="shared" si="11"/>
        <v>139.80000000000001</v>
      </c>
      <c r="G69" s="4">
        <f t="shared" si="12"/>
        <v>0</v>
      </c>
      <c r="H69" s="4">
        <f t="shared" si="13"/>
        <v>0</v>
      </c>
      <c r="I69" s="4">
        <f t="shared" si="7"/>
        <v>17612.32</v>
      </c>
      <c r="J69" s="4">
        <f t="shared" si="8"/>
        <v>20981.82</v>
      </c>
      <c r="K69" s="4">
        <f t="shared" si="9"/>
        <v>38594.14</v>
      </c>
      <c r="L69" s="1" t="str">
        <f t="shared" si="0"/>
        <v/>
      </c>
      <c r="M69" s="3">
        <v>63</v>
      </c>
    </row>
    <row r="70" spans="2:13" x14ac:dyDescent="0.25">
      <c r="B70" s="3">
        <v>64</v>
      </c>
      <c r="C70" s="4">
        <f t="shared" si="3"/>
        <v>186</v>
      </c>
      <c r="D70" s="4">
        <f t="shared" si="4"/>
        <v>17612.32</v>
      </c>
      <c r="E70" s="4">
        <f t="shared" si="10"/>
        <v>46.57</v>
      </c>
      <c r="F70" s="7">
        <f t="shared" si="11"/>
        <v>139.43</v>
      </c>
      <c r="G70" s="4">
        <f t="shared" si="12"/>
        <v>0</v>
      </c>
      <c r="H70" s="4">
        <f t="shared" si="13"/>
        <v>0</v>
      </c>
      <c r="I70" s="4">
        <f t="shared" si="7"/>
        <v>17565.75</v>
      </c>
      <c r="J70" s="4">
        <f t="shared" si="8"/>
        <v>21167.82</v>
      </c>
      <c r="K70" s="4">
        <f t="shared" si="9"/>
        <v>38733.57</v>
      </c>
      <c r="L70" s="1" t="str">
        <f t="shared" ref="L70:L133" si="14">IF(AND(PTO_Month=$B70,PTO_Month=0),"Disbursement of all loan proceeds to contractor upon obtaining PTO",IF($B70=PTO_Month,"Disbursement of second 50% of loan proceeds to contractor upon obtaining PTO",IF($B70=Addl_Payment_Month,"Borrower makes optional additional principal payment and reamortizes the loan","")))</f>
        <v/>
      </c>
      <c r="M70" s="3">
        <v>64</v>
      </c>
    </row>
    <row r="71" spans="2:13" x14ac:dyDescent="0.25">
      <c r="B71" s="3">
        <v>65</v>
      </c>
      <c r="C71" s="4">
        <f t="shared" si="3"/>
        <v>186</v>
      </c>
      <c r="D71" s="4">
        <f t="shared" si="4"/>
        <v>17565.75</v>
      </c>
      <c r="E71" s="4">
        <f t="shared" si="10"/>
        <v>46.94</v>
      </c>
      <c r="F71" s="7">
        <f t="shared" ref="F71:F102" si="15">IFERROR(ROUND(D71*Loan_Rate/12,2),"ERROR")</f>
        <v>139.06</v>
      </c>
      <c r="G71" s="4">
        <f t="shared" ref="G71:G102" si="16">IF($B71 = Addl_Payment_Month, Addl_Payment, 0)</f>
        <v>0</v>
      </c>
      <c r="H71" s="4">
        <f t="shared" ref="H71:H102" si="17">IF($B71=PTO_Month,-Loan_Amount/2,0)</f>
        <v>0</v>
      </c>
      <c r="I71" s="4">
        <f t="shared" si="7"/>
        <v>17518.810000000001</v>
      </c>
      <c r="J71" s="4">
        <f t="shared" si="8"/>
        <v>21353.82</v>
      </c>
      <c r="K71" s="4">
        <f t="shared" si="9"/>
        <v>38872.630000000005</v>
      </c>
      <c r="L71" s="1" t="str">
        <f t="shared" si="14"/>
        <v/>
      </c>
      <c r="M71" s="3">
        <v>65</v>
      </c>
    </row>
    <row r="72" spans="2:13" x14ac:dyDescent="0.25">
      <c r="B72" s="3">
        <v>66</v>
      </c>
      <c r="C72" s="4">
        <f t="shared" ref="C72:C135" si="18">E72+F72</f>
        <v>186</v>
      </c>
      <c r="D72" s="4">
        <f t="shared" ref="D72:D135" si="19">I71</f>
        <v>17518.810000000001</v>
      </c>
      <c r="E72" s="4">
        <f t="shared" si="10"/>
        <v>47.31</v>
      </c>
      <c r="F72" s="7">
        <f t="shared" si="15"/>
        <v>138.69</v>
      </c>
      <c r="G72" s="4">
        <f t="shared" si="16"/>
        <v>0</v>
      </c>
      <c r="H72" s="4">
        <f t="shared" si="17"/>
        <v>0</v>
      </c>
      <c r="I72" s="4">
        <f t="shared" ref="I72:I135" si="20">ROUND(D72-E72-G72-H72,2)</f>
        <v>17471.5</v>
      </c>
      <c r="J72" s="4">
        <f t="shared" ref="J72:J135" si="21">IF(C72=0,,SUM(E72:G72)+J71)</f>
        <v>21539.82</v>
      </c>
      <c r="K72" s="4">
        <f t="shared" si="9"/>
        <v>39011.32</v>
      </c>
      <c r="L72" s="1" t="str">
        <f t="shared" si="14"/>
        <v/>
      </c>
      <c r="M72" s="3">
        <v>66</v>
      </c>
    </row>
    <row r="73" spans="2:13" x14ac:dyDescent="0.25">
      <c r="B73" s="3">
        <v>67</v>
      </c>
      <c r="C73" s="4">
        <f t="shared" si="18"/>
        <v>186</v>
      </c>
      <c r="D73" s="4">
        <f t="shared" si="19"/>
        <v>17471.5</v>
      </c>
      <c r="E73" s="4">
        <f t="shared" si="10"/>
        <v>47.68</v>
      </c>
      <c r="F73" s="7">
        <f t="shared" si="15"/>
        <v>138.32</v>
      </c>
      <c r="G73" s="4">
        <f t="shared" si="16"/>
        <v>0</v>
      </c>
      <c r="H73" s="4">
        <f t="shared" si="17"/>
        <v>0</v>
      </c>
      <c r="I73" s="4">
        <f t="shared" si="20"/>
        <v>17423.82</v>
      </c>
      <c r="J73" s="4">
        <f t="shared" si="21"/>
        <v>21725.82</v>
      </c>
      <c r="K73" s="4">
        <f t="shared" ref="K73:K136" si="22">I73+J73</f>
        <v>39149.64</v>
      </c>
      <c r="L73" s="1" t="str">
        <f t="shared" si="14"/>
        <v/>
      </c>
      <c r="M73" s="3">
        <v>67</v>
      </c>
    </row>
    <row r="74" spans="2:13" x14ac:dyDescent="0.25">
      <c r="B74" s="3">
        <v>68</v>
      </c>
      <c r="C74" s="4">
        <f t="shared" si="18"/>
        <v>186</v>
      </c>
      <c r="D74" s="4">
        <f t="shared" si="19"/>
        <v>17423.82</v>
      </c>
      <c r="E74" s="4">
        <f t="shared" si="10"/>
        <v>48.06</v>
      </c>
      <c r="F74" s="7">
        <f t="shared" si="15"/>
        <v>137.94</v>
      </c>
      <c r="G74" s="4">
        <f t="shared" si="16"/>
        <v>0</v>
      </c>
      <c r="H74" s="4">
        <f t="shared" si="17"/>
        <v>0</v>
      </c>
      <c r="I74" s="4">
        <f t="shared" si="20"/>
        <v>17375.759999999998</v>
      </c>
      <c r="J74" s="4">
        <f t="shared" si="21"/>
        <v>21911.82</v>
      </c>
      <c r="K74" s="4">
        <f t="shared" si="22"/>
        <v>39287.58</v>
      </c>
      <c r="L74" s="1" t="str">
        <f t="shared" si="14"/>
        <v/>
      </c>
      <c r="M74" s="3">
        <v>68</v>
      </c>
    </row>
    <row r="75" spans="2:13" x14ac:dyDescent="0.25">
      <c r="B75" s="3">
        <v>69</v>
      </c>
      <c r="C75" s="4">
        <f t="shared" si="18"/>
        <v>186</v>
      </c>
      <c r="D75" s="4">
        <f t="shared" si="19"/>
        <v>17375.759999999998</v>
      </c>
      <c r="E75" s="4">
        <f t="shared" si="10"/>
        <v>48.44</v>
      </c>
      <c r="F75" s="7">
        <f t="shared" si="15"/>
        <v>137.56</v>
      </c>
      <c r="G75" s="4">
        <f t="shared" si="16"/>
        <v>0</v>
      </c>
      <c r="H75" s="4">
        <f t="shared" si="17"/>
        <v>0</v>
      </c>
      <c r="I75" s="4">
        <f t="shared" si="20"/>
        <v>17327.32</v>
      </c>
      <c r="J75" s="4">
        <f t="shared" si="21"/>
        <v>22097.82</v>
      </c>
      <c r="K75" s="4">
        <f t="shared" si="22"/>
        <v>39425.14</v>
      </c>
      <c r="L75" s="1" t="str">
        <f t="shared" si="14"/>
        <v/>
      </c>
      <c r="M75" s="3">
        <v>69</v>
      </c>
    </row>
    <row r="76" spans="2:13" x14ac:dyDescent="0.25">
      <c r="B76" s="3">
        <v>70</v>
      </c>
      <c r="C76" s="4">
        <f t="shared" si="18"/>
        <v>186</v>
      </c>
      <c r="D76" s="4">
        <f t="shared" si="19"/>
        <v>17327.32</v>
      </c>
      <c r="E76" s="4">
        <f t="shared" si="10"/>
        <v>48.83</v>
      </c>
      <c r="F76" s="7">
        <f t="shared" si="15"/>
        <v>137.16999999999999</v>
      </c>
      <c r="G76" s="4">
        <f t="shared" si="16"/>
        <v>0</v>
      </c>
      <c r="H76" s="4">
        <f t="shared" si="17"/>
        <v>0</v>
      </c>
      <c r="I76" s="4">
        <f t="shared" si="20"/>
        <v>17278.490000000002</v>
      </c>
      <c r="J76" s="4">
        <f t="shared" si="21"/>
        <v>22283.82</v>
      </c>
      <c r="K76" s="4">
        <f t="shared" si="22"/>
        <v>39562.31</v>
      </c>
      <c r="L76" s="1" t="str">
        <f t="shared" si="14"/>
        <v/>
      </c>
      <c r="M76" s="3">
        <v>70</v>
      </c>
    </row>
    <row r="77" spans="2:13" x14ac:dyDescent="0.25">
      <c r="B77" s="3">
        <v>71</v>
      </c>
      <c r="C77" s="4">
        <f t="shared" si="18"/>
        <v>186</v>
      </c>
      <c r="D77" s="4">
        <f t="shared" si="19"/>
        <v>17278.490000000002</v>
      </c>
      <c r="E77" s="4">
        <f t="shared" si="10"/>
        <v>49.21</v>
      </c>
      <c r="F77" s="7">
        <f t="shared" si="15"/>
        <v>136.79</v>
      </c>
      <c r="G77" s="4">
        <f t="shared" si="16"/>
        <v>0</v>
      </c>
      <c r="H77" s="4">
        <f t="shared" si="17"/>
        <v>0</v>
      </c>
      <c r="I77" s="4">
        <f t="shared" si="20"/>
        <v>17229.28</v>
      </c>
      <c r="J77" s="4">
        <f t="shared" si="21"/>
        <v>22469.82</v>
      </c>
      <c r="K77" s="4">
        <f t="shared" si="22"/>
        <v>39699.1</v>
      </c>
      <c r="L77" s="1" t="str">
        <f t="shared" si="14"/>
        <v/>
      </c>
      <c r="M77" s="3">
        <v>71</v>
      </c>
    </row>
    <row r="78" spans="2:13" x14ac:dyDescent="0.25">
      <c r="B78" s="3">
        <v>72</v>
      </c>
      <c r="C78" s="4">
        <f t="shared" si="18"/>
        <v>186</v>
      </c>
      <c r="D78" s="4">
        <f t="shared" si="19"/>
        <v>17229.28</v>
      </c>
      <c r="E78" s="4">
        <f t="shared" si="10"/>
        <v>49.6</v>
      </c>
      <c r="F78" s="7">
        <f t="shared" si="15"/>
        <v>136.4</v>
      </c>
      <c r="G78" s="4">
        <f t="shared" si="16"/>
        <v>0</v>
      </c>
      <c r="H78" s="4">
        <f t="shared" si="17"/>
        <v>0</v>
      </c>
      <c r="I78" s="4">
        <f t="shared" si="20"/>
        <v>17179.68</v>
      </c>
      <c r="J78" s="4">
        <f t="shared" si="21"/>
        <v>22655.82</v>
      </c>
      <c r="K78" s="4">
        <f t="shared" si="22"/>
        <v>39835.5</v>
      </c>
      <c r="L78" s="1" t="str">
        <f t="shared" si="14"/>
        <v/>
      </c>
      <c r="M78" s="3">
        <v>72</v>
      </c>
    </row>
    <row r="79" spans="2:13" x14ac:dyDescent="0.25">
      <c r="B79" s="3">
        <v>73</v>
      </c>
      <c r="C79" s="4">
        <f t="shared" si="18"/>
        <v>186</v>
      </c>
      <c r="D79" s="4">
        <f t="shared" si="19"/>
        <v>17179.68</v>
      </c>
      <c r="E79" s="4">
        <f t="shared" si="10"/>
        <v>49.99</v>
      </c>
      <c r="F79" s="7">
        <f t="shared" si="15"/>
        <v>136.01</v>
      </c>
      <c r="G79" s="4">
        <f t="shared" si="16"/>
        <v>0</v>
      </c>
      <c r="H79" s="4">
        <f t="shared" si="17"/>
        <v>0</v>
      </c>
      <c r="I79" s="4">
        <f t="shared" si="20"/>
        <v>17129.689999999999</v>
      </c>
      <c r="J79" s="4">
        <f t="shared" si="21"/>
        <v>22841.82</v>
      </c>
      <c r="K79" s="4">
        <f t="shared" si="22"/>
        <v>39971.509999999995</v>
      </c>
      <c r="L79" s="1" t="str">
        <f t="shared" si="14"/>
        <v/>
      </c>
      <c r="M79" s="3">
        <v>73</v>
      </c>
    </row>
    <row r="80" spans="2:13" x14ac:dyDescent="0.25">
      <c r="B80" s="3">
        <v>74</v>
      </c>
      <c r="C80" s="4">
        <f t="shared" si="18"/>
        <v>186</v>
      </c>
      <c r="D80" s="4">
        <f t="shared" si="19"/>
        <v>17129.689999999999</v>
      </c>
      <c r="E80" s="4">
        <f t="shared" si="10"/>
        <v>50.39</v>
      </c>
      <c r="F80" s="7">
        <f t="shared" si="15"/>
        <v>135.61000000000001</v>
      </c>
      <c r="G80" s="4">
        <f t="shared" si="16"/>
        <v>0</v>
      </c>
      <c r="H80" s="4">
        <f t="shared" si="17"/>
        <v>0</v>
      </c>
      <c r="I80" s="4">
        <f t="shared" si="20"/>
        <v>17079.3</v>
      </c>
      <c r="J80" s="4">
        <f t="shared" si="21"/>
        <v>23027.82</v>
      </c>
      <c r="K80" s="4">
        <f t="shared" si="22"/>
        <v>40107.119999999995</v>
      </c>
      <c r="L80" s="1" t="str">
        <f t="shared" si="14"/>
        <v/>
      </c>
      <c r="M80" s="3">
        <v>74</v>
      </c>
    </row>
    <row r="81" spans="2:13" x14ac:dyDescent="0.25">
      <c r="B81" s="3">
        <v>75</v>
      </c>
      <c r="C81" s="4">
        <f t="shared" si="18"/>
        <v>186</v>
      </c>
      <c r="D81" s="4">
        <f t="shared" si="19"/>
        <v>17079.3</v>
      </c>
      <c r="E81" s="4">
        <f t="shared" si="10"/>
        <v>50.79</v>
      </c>
      <c r="F81" s="7">
        <f t="shared" si="15"/>
        <v>135.21</v>
      </c>
      <c r="G81" s="4">
        <f t="shared" si="16"/>
        <v>0</v>
      </c>
      <c r="H81" s="4">
        <f t="shared" si="17"/>
        <v>0</v>
      </c>
      <c r="I81" s="4">
        <f t="shared" si="20"/>
        <v>17028.509999999998</v>
      </c>
      <c r="J81" s="4">
        <f t="shared" si="21"/>
        <v>23213.82</v>
      </c>
      <c r="K81" s="4">
        <f t="shared" si="22"/>
        <v>40242.33</v>
      </c>
      <c r="L81" s="1" t="str">
        <f t="shared" si="14"/>
        <v/>
      </c>
      <c r="M81" s="3">
        <v>75</v>
      </c>
    </row>
    <row r="82" spans="2:13" x14ac:dyDescent="0.25">
      <c r="B82" s="3">
        <v>76</v>
      </c>
      <c r="C82" s="4">
        <f t="shared" si="18"/>
        <v>186</v>
      </c>
      <c r="D82" s="4">
        <f t="shared" si="19"/>
        <v>17028.509999999998</v>
      </c>
      <c r="E82" s="4">
        <f t="shared" si="10"/>
        <v>51.19</v>
      </c>
      <c r="F82" s="7">
        <f t="shared" si="15"/>
        <v>134.81</v>
      </c>
      <c r="G82" s="4">
        <f t="shared" si="16"/>
        <v>0</v>
      </c>
      <c r="H82" s="4">
        <f t="shared" si="17"/>
        <v>0</v>
      </c>
      <c r="I82" s="4">
        <f t="shared" si="20"/>
        <v>16977.32</v>
      </c>
      <c r="J82" s="4">
        <f t="shared" si="21"/>
        <v>23399.82</v>
      </c>
      <c r="K82" s="4">
        <f t="shared" si="22"/>
        <v>40377.14</v>
      </c>
      <c r="L82" s="1" t="str">
        <f t="shared" si="14"/>
        <v/>
      </c>
      <c r="M82" s="3">
        <v>76</v>
      </c>
    </row>
    <row r="83" spans="2:13" x14ac:dyDescent="0.25">
      <c r="B83" s="3">
        <v>77</v>
      </c>
      <c r="C83" s="4">
        <f t="shared" si="18"/>
        <v>186</v>
      </c>
      <c r="D83" s="4">
        <f t="shared" si="19"/>
        <v>16977.32</v>
      </c>
      <c r="E83" s="4">
        <f t="shared" si="10"/>
        <v>51.6</v>
      </c>
      <c r="F83" s="7">
        <f t="shared" si="15"/>
        <v>134.4</v>
      </c>
      <c r="G83" s="4">
        <f t="shared" si="16"/>
        <v>0</v>
      </c>
      <c r="H83" s="4">
        <f t="shared" si="17"/>
        <v>0</v>
      </c>
      <c r="I83" s="4">
        <f t="shared" si="20"/>
        <v>16925.72</v>
      </c>
      <c r="J83" s="4">
        <f t="shared" si="21"/>
        <v>23585.82</v>
      </c>
      <c r="K83" s="4">
        <f t="shared" si="22"/>
        <v>40511.54</v>
      </c>
      <c r="L83" s="1" t="str">
        <f t="shared" si="14"/>
        <v/>
      </c>
      <c r="M83" s="3">
        <v>77</v>
      </c>
    </row>
    <row r="84" spans="2:13" x14ac:dyDescent="0.25">
      <c r="B84" s="3">
        <v>78</v>
      </c>
      <c r="C84" s="4">
        <f t="shared" si="18"/>
        <v>186</v>
      </c>
      <c r="D84" s="4">
        <f t="shared" si="19"/>
        <v>16925.72</v>
      </c>
      <c r="E84" s="4">
        <f t="shared" si="10"/>
        <v>52</v>
      </c>
      <c r="F84" s="7">
        <f t="shared" si="15"/>
        <v>134</v>
      </c>
      <c r="G84" s="4">
        <f t="shared" si="16"/>
        <v>0</v>
      </c>
      <c r="H84" s="4">
        <f t="shared" si="17"/>
        <v>0</v>
      </c>
      <c r="I84" s="4">
        <f t="shared" si="20"/>
        <v>16873.72</v>
      </c>
      <c r="J84" s="4">
        <f t="shared" si="21"/>
        <v>23771.82</v>
      </c>
      <c r="K84" s="4">
        <f t="shared" si="22"/>
        <v>40645.54</v>
      </c>
      <c r="L84" s="1" t="str">
        <f t="shared" si="14"/>
        <v/>
      </c>
      <c r="M84" s="3">
        <v>78</v>
      </c>
    </row>
    <row r="85" spans="2:13" x14ac:dyDescent="0.25">
      <c r="B85" s="3">
        <v>79</v>
      </c>
      <c r="C85" s="4">
        <f t="shared" si="18"/>
        <v>186</v>
      </c>
      <c r="D85" s="4">
        <f t="shared" si="19"/>
        <v>16873.72</v>
      </c>
      <c r="E85" s="4">
        <f t="shared" si="10"/>
        <v>52.42</v>
      </c>
      <c r="F85" s="7">
        <f t="shared" si="15"/>
        <v>133.58000000000001</v>
      </c>
      <c r="G85" s="4">
        <f t="shared" si="16"/>
        <v>0</v>
      </c>
      <c r="H85" s="4">
        <f t="shared" si="17"/>
        <v>0</v>
      </c>
      <c r="I85" s="4">
        <f t="shared" si="20"/>
        <v>16821.3</v>
      </c>
      <c r="J85" s="4">
        <f t="shared" si="21"/>
        <v>23957.82</v>
      </c>
      <c r="K85" s="4">
        <f t="shared" si="22"/>
        <v>40779.119999999995</v>
      </c>
      <c r="L85" s="1" t="str">
        <f t="shared" si="14"/>
        <v/>
      </c>
      <c r="M85" s="3">
        <v>79</v>
      </c>
    </row>
    <row r="86" spans="2:13" x14ac:dyDescent="0.25">
      <c r="B86" s="3">
        <v>80</v>
      </c>
      <c r="C86" s="4">
        <f t="shared" si="18"/>
        <v>186</v>
      </c>
      <c r="D86" s="4">
        <f t="shared" si="19"/>
        <v>16821.3</v>
      </c>
      <c r="E86" s="4">
        <f t="shared" ref="E86:E149" si="23">IFERROR(ROUND(
IF($B86 &lt;= Int_Only_Term, Phase1_Payment_Amount - $F86,
IF($B86&lt;= Addl_Payment_Month, MIN($I85, Phase2_Payment_Amount - $F86),
IF(OR(Addl_Payment_Month="",Addl_Payment_Month=0,Addl_Payment_Month&lt;=Int_Only_Term,Addl_Payment="",Addl_Payment=0),MIN($I85, Phase2_Payment_Amount - $F86),
MIN($I85, Phase3_Payment_Amount - $F86)))),2),"ERROR")</f>
        <v>52.83</v>
      </c>
      <c r="F86" s="7">
        <f t="shared" si="15"/>
        <v>133.16999999999999</v>
      </c>
      <c r="G86" s="4">
        <f t="shared" si="16"/>
        <v>0</v>
      </c>
      <c r="H86" s="4">
        <f t="shared" si="17"/>
        <v>0</v>
      </c>
      <c r="I86" s="4">
        <f t="shared" si="20"/>
        <v>16768.47</v>
      </c>
      <c r="J86" s="4">
        <f t="shared" si="21"/>
        <v>24143.82</v>
      </c>
      <c r="K86" s="4">
        <f t="shared" si="22"/>
        <v>40912.29</v>
      </c>
      <c r="L86" s="1" t="str">
        <f t="shared" si="14"/>
        <v/>
      </c>
      <c r="M86" s="3">
        <v>80</v>
      </c>
    </row>
    <row r="87" spans="2:13" x14ac:dyDescent="0.25">
      <c r="B87" s="3">
        <v>81</v>
      </c>
      <c r="C87" s="4">
        <f t="shared" si="18"/>
        <v>186</v>
      </c>
      <c r="D87" s="4">
        <f t="shared" si="19"/>
        <v>16768.47</v>
      </c>
      <c r="E87" s="4">
        <f t="shared" si="23"/>
        <v>53.25</v>
      </c>
      <c r="F87" s="7">
        <f t="shared" si="15"/>
        <v>132.75</v>
      </c>
      <c r="G87" s="4">
        <f t="shared" si="16"/>
        <v>0</v>
      </c>
      <c r="H87" s="4">
        <f t="shared" si="17"/>
        <v>0</v>
      </c>
      <c r="I87" s="4">
        <f t="shared" si="20"/>
        <v>16715.22</v>
      </c>
      <c r="J87" s="4">
        <f t="shared" si="21"/>
        <v>24329.82</v>
      </c>
      <c r="K87" s="4">
        <f t="shared" si="22"/>
        <v>41045.040000000001</v>
      </c>
      <c r="L87" s="1" t="str">
        <f t="shared" si="14"/>
        <v/>
      </c>
      <c r="M87" s="3">
        <v>81</v>
      </c>
    </row>
    <row r="88" spans="2:13" x14ac:dyDescent="0.25">
      <c r="B88" s="3">
        <v>82</v>
      </c>
      <c r="C88" s="4">
        <f t="shared" si="18"/>
        <v>186</v>
      </c>
      <c r="D88" s="4">
        <f t="shared" si="19"/>
        <v>16715.22</v>
      </c>
      <c r="E88" s="4">
        <f t="shared" si="23"/>
        <v>53.67</v>
      </c>
      <c r="F88" s="7">
        <f t="shared" si="15"/>
        <v>132.33000000000001</v>
      </c>
      <c r="G88" s="4">
        <f t="shared" si="16"/>
        <v>0</v>
      </c>
      <c r="H88" s="4">
        <f t="shared" si="17"/>
        <v>0</v>
      </c>
      <c r="I88" s="4">
        <f t="shared" si="20"/>
        <v>16661.55</v>
      </c>
      <c r="J88" s="4">
        <f t="shared" si="21"/>
        <v>24515.82</v>
      </c>
      <c r="K88" s="4">
        <f t="shared" si="22"/>
        <v>41177.369999999995</v>
      </c>
      <c r="L88" s="1" t="str">
        <f t="shared" si="14"/>
        <v/>
      </c>
      <c r="M88" s="3">
        <v>82</v>
      </c>
    </row>
    <row r="89" spans="2:13" x14ac:dyDescent="0.25">
      <c r="B89" s="3">
        <v>83</v>
      </c>
      <c r="C89" s="4">
        <f t="shared" si="18"/>
        <v>186</v>
      </c>
      <c r="D89" s="4">
        <f t="shared" si="19"/>
        <v>16661.55</v>
      </c>
      <c r="E89" s="4">
        <f t="shared" si="23"/>
        <v>54.1</v>
      </c>
      <c r="F89" s="7">
        <f t="shared" si="15"/>
        <v>131.9</v>
      </c>
      <c r="G89" s="4">
        <f t="shared" si="16"/>
        <v>0</v>
      </c>
      <c r="H89" s="4">
        <f t="shared" si="17"/>
        <v>0</v>
      </c>
      <c r="I89" s="4">
        <f t="shared" si="20"/>
        <v>16607.45</v>
      </c>
      <c r="J89" s="4">
        <f t="shared" si="21"/>
        <v>24701.82</v>
      </c>
      <c r="K89" s="4">
        <f t="shared" si="22"/>
        <v>41309.270000000004</v>
      </c>
      <c r="L89" s="1" t="str">
        <f t="shared" si="14"/>
        <v/>
      </c>
      <c r="M89" s="3">
        <v>83</v>
      </c>
    </row>
    <row r="90" spans="2:13" x14ac:dyDescent="0.25">
      <c r="B90" s="3">
        <v>84</v>
      </c>
      <c r="C90" s="4">
        <f t="shared" si="18"/>
        <v>186</v>
      </c>
      <c r="D90" s="4">
        <f t="shared" si="19"/>
        <v>16607.45</v>
      </c>
      <c r="E90" s="4">
        <f t="shared" si="23"/>
        <v>54.52</v>
      </c>
      <c r="F90" s="7">
        <f t="shared" si="15"/>
        <v>131.47999999999999</v>
      </c>
      <c r="G90" s="4">
        <f t="shared" si="16"/>
        <v>0</v>
      </c>
      <c r="H90" s="4">
        <f t="shared" si="17"/>
        <v>0</v>
      </c>
      <c r="I90" s="4">
        <f t="shared" si="20"/>
        <v>16552.93</v>
      </c>
      <c r="J90" s="4">
        <f t="shared" si="21"/>
        <v>24887.82</v>
      </c>
      <c r="K90" s="4">
        <f t="shared" si="22"/>
        <v>41440.75</v>
      </c>
      <c r="L90" s="1" t="str">
        <f t="shared" si="14"/>
        <v/>
      </c>
      <c r="M90" s="3">
        <v>84</v>
      </c>
    </row>
    <row r="91" spans="2:13" x14ac:dyDescent="0.25">
      <c r="B91" s="3">
        <v>85</v>
      </c>
      <c r="C91" s="4">
        <f t="shared" si="18"/>
        <v>186</v>
      </c>
      <c r="D91" s="4">
        <f t="shared" si="19"/>
        <v>16552.93</v>
      </c>
      <c r="E91" s="4">
        <f t="shared" si="23"/>
        <v>54.96</v>
      </c>
      <c r="F91" s="7">
        <f t="shared" si="15"/>
        <v>131.04</v>
      </c>
      <c r="G91" s="4">
        <f t="shared" si="16"/>
        <v>0</v>
      </c>
      <c r="H91" s="4">
        <f t="shared" si="17"/>
        <v>0</v>
      </c>
      <c r="I91" s="4">
        <f t="shared" si="20"/>
        <v>16497.97</v>
      </c>
      <c r="J91" s="4">
        <f t="shared" si="21"/>
        <v>25073.82</v>
      </c>
      <c r="K91" s="4">
        <f t="shared" si="22"/>
        <v>41571.79</v>
      </c>
      <c r="L91" s="1" t="str">
        <f t="shared" si="14"/>
        <v/>
      </c>
      <c r="M91" s="3">
        <v>85</v>
      </c>
    </row>
    <row r="92" spans="2:13" x14ac:dyDescent="0.25">
      <c r="B92" s="3">
        <v>86</v>
      </c>
      <c r="C92" s="4">
        <f t="shared" si="18"/>
        <v>186</v>
      </c>
      <c r="D92" s="4">
        <f t="shared" si="19"/>
        <v>16497.97</v>
      </c>
      <c r="E92" s="4">
        <f t="shared" si="23"/>
        <v>55.39</v>
      </c>
      <c r="F92" s="7">
        <f t="shared" si="15"/>
        <v>130.61000000000001</v>
      </c>
      <c r="G92" s="4">
        <f t="shared" si="16"/>
        <v>0</v>
      </c>
      <c r="H92" s="4">
        <f t="shared" si="17"/>
        <v>0</v>
      </c>
      <c r="I92" s="4">
        <f t="shared" si="20"/>
        <v>16442.580000000002</v>
      </c>
      <c r="J92" s="4">
        <f t="shared" si="21"/>
        <v>25259.82</v>
      </c>
      <c r="K92" s="4">
        <f t="shared" si="22"/>
        <v>41702.400000000001</v>
      </c>
      <c r="L92" s="1" t="str">
        <f t="shared" si="14"/>
        <v/>
      </c>
      <c r="M92" s="3">
        <v>86</v>
      </c>
    </row>
    <row r="93" spans="2:13" x14ac:dyDescent="0.25">
      <c r="B93" s="3">
        <v>87</v>
      </c>
      <c r="C93" s="4">
        <f t="shared" si="18"/>
        <v>186</v>
      </c>
      <c r="D93" s="4">
        <f t="shared" si="19"/>
        <v>16442.580000000002</v>
      </c>
      <c r="E93" s="4">
        <f t="shared" si="23"/>
        <v>55.83</v>
      </c>
      <c r="F93" s="7">
        <f t="shared" si="15"/>
        <v>130.16999999999999</v>
      </c>
      <c r="G93" s="4">
        <f t="shared" si="16"/>
        <v>0</v>
      </c>
      <c r="H93" s="4">
        <f t="shared" si="17"/>
        <v>0</v>
      </c>
      <c r="I93" s="4">
        <f t="shared" si="20"/>
        <v>16386.75</v>
      </c>
      <c r="J93" s="4">
        <f t="shared" si="21"/>
        <v>25445.82</v>
      </c>
      <c r="K93" s="4">
        <f t="shared" si="22"/>
        <v>41832.57</v>
      </c>
      <c r="L93" s="1" t="str">
        <f t="shared" si="14"/>
        <v/>
      </c>
      <c r="M93" s="3">
        <v>87</v>
      </c>
    </row>
    <row r="94" spans="2:13" x14ac:dyDescent="0.25">
      <c r="B94" s="3">
        <v>88</v>
      </c>
      <c r="C94" s="4">
        <f t="shared" si="18"/>
        <v>186</v>
      </c>
      <c r="D94" s="4">
        <f t="shared" si="19"/>
        <v>16386.75</v>
      </c>
      <c r="E94" s="4">
        <f t="shared" si="23"/>
        <v>56.27</v>
      </c>
      <c r="F94" s="7">
        <f t="shared" si="15"/>
        <v>129.72999999999999</v>
      </c>
      <c r="G94" s="4">
        <f t="shared" si="16"/>
        <v>0</v>
      </c>
      <c r="H94" s="4">
        <f t="shared" si="17"/>
        <v>0</v>
      </c>
      <c r="I94" s="4">
        <f t="shared" si="20"/>
        <v>16330.48</v>
      </c>
      <c r="J94" s="4">
        <f t="shared" si="21"/>
        <v>25631.82</v>
      </c>
      <c r="K94" s="4">
        <f t="shared" si="22"/>
        <v>41962.3</v>
      </c>
      <c r="L94" s="1" t="str">
        <f t="shared" si="14"/>
        <v/>
      </c>
      <c r="M94" s="3">
        <v>88</v>
      </c>
    </row>
    <row r="95" spans="2:13" x14ac:dyDescent="0.25">
      <c r="B95" s="3">
        <v>89</v>
      </c>
      <c r="C95" s="4">
        <f t="shared" si="18"/>
        <v>186</v>
      </c>
      <c r="D95" s="4">
        <f t="shared" si="19"/>
        <v>16330.48</v>
      </c>
      <c r="E95" s="4">
        <f t="shared" si="23"/>
        <v>56.72</v>
      </c>
      <c r="F95" s="7">
        <f t="shared" si="15"/>
        <v>129.28</v>
      </c>
      <c r="G95" s="4">
        <f t="shared" si="16"/>
        <v>0</v>
      </c>
      <c r="H95" s="4">
        <f t="shared" si="17"/>
        <v>0</v>
      </c>
      <c r="I95" s="4">
        <f t="shared" si="20"/>
        <v>16273.76</v>
      </c>
      <c r="J95" s="4">
        <f t="shared" si="21"/>
        <v>25817.82</v>
      </c>
      <c r="K95" s="4">
        <f t="shared" si="22"/>
        <v>42091.58</v>
      </c>
      <c r="L95" s="1" t="str">
        <f t="shared" si="14"/>
        <v/>
      </c>
      <c r="M95" s="3">
        <v>89</v>
      </c>
    </row>
    <row r="96" spans="2:13" x14ac:dyDescent="0.25">
      <c r="B96" s="3">
        <v>90</v>
      </c>
      <c r="C96" s="4">
        <f t="shared" si="18"/>
        <v>186</v>
      </c>
      <c r="D96" s="4">
        <f t="shared" si="19"/>
        <v>16273.76</v>
      </c>
      <c r="E96" s="4">
        <f t="shared" si="23"/>
        <v>57.17</v>
      </c>
      <c r="F96" s="7">
        <f t="shared" si="15"/>
        <v>128.83000000000001</v>
      </c>
      <c r="G96" s="4">
        <f t="shared" si="16"/>
        <v>0</v>
      </c>
      <c r="H96" s="4">
        <f t="shared" si="17"/>
        <v>0</v>
      </c>
      <c r="I96" s="4">
        <f t="shared" si="20"/>
        <v>16216.59</v>
      </c>
      <c r="J96" s="4">
        <f t="shared" si="21"/>
        <v>26003.82</v>
      </c>
      <c r="K96" s="4">
        <f t="shared" si="22"/>
        <v>42220.41</v>
      </c>
      <c r="L96" s="1" t="str">
        <f t="shared" si="14"/>
        <v/>
      </c>
      <c r="M96" s="3">
        <v>90</v>
      </c>
    </row>
    <row r="97" spans="2:13" x14ac:dyDescent="0.25">
      <c r="B97" s="3">
        <v>91</v>
      </c>
      <c r="C97" s="4">
        <f t="shared" si="18"/>
        <v>186</v>
      </c>
      <c r="D97" s="4">
        <f t="shared" si="19"/>
        <v>16216.59</v>
      </c>
      <c r="E97" s="4">
        <f t="shared" si="23"/>
        <v>57.62</v>
      </c>
      <c r="F97" s="7">
        <f t="shared" si="15"/>
        <v>128.38</v>
      </c>
      <c r="G97" s="4">
        <f t="shared" si="16"/>
        <v>0</v>
      </c>
      <c r="H97" s="4">
        <f t="shared" si="17"/>
        <v>0</v>
      </c>
      <c r="I97" s="4">
        <f t="shared" si="20"/>
        <v>16158.97</v>
      </c>
      <c r="J97" s="4">
        <f t="shared" si="21"/>
        <v>26189.82</v>
      </c>
      <c r="K97" s="4">
        <f t="shared" si="22"/>
        <v>42348.79</v>
      </c>
      <c r="L97" s="1" t="str">
        <f t="shared" si="14"/>
        <v/>
      </c>
      <c r="M97" s="3">
        <v>91</v>
      </c>
    </row>
    <row r="98" spans="2:13" x14ac:dyDescent="0.25">
      <c r="B98" s="3">
        <v>92</v>
      </c>
      <c r="C98" s="4">
        <f t="shared" si="18"/>
        <v>186</v>
      </c>
      <c r="D98" s="4">
        <f t="shared" si="19"/>
        <v>16158.97</v>
      </c>
      <c r="E98" s="4">
        <f t="shared" si="23"/>
        <v>58.07</v>
      </c>
      <c r="F98" s="7">
        <f t="shared" si="15"/>
        <v>127.93</v>
      </c>
      <c r="G98" s="4">
        <f t="shared" si="16"/>
        <v>0</v>
      </c>
      <c r="H98" s="4">
        <f t="shared" si="17"/>
        <v>0</v>
      </c>
      <c r="I98" s="4">
        <f t="shared" si="20"/>
        <v>16100.9</v>
      </c>
      <c r="J98" s="4">
        <f t="shared" si="21"/>
        <v>26375.82</v>
      </c>
      <c r="K98" s="4">
        <f t="shared" si="22"/>
        <v>42476.72</v>
      </c>
      <c r="L98" s="1" t="str">
        <f t="shared" si="14"/>
        <v/>
      </c>
      <c r="M98" s="3">
        <v>92</v>
      </c>
    </row>
    <row r="99" spans="2:13" x14ac:dyDescent="0.25">
      <c r="B99" s="3">
        <v>93</v>
      </c>
      <c r="C99" s="4">
        <f t="shared" si="18"/>
        <v>186</v>
      </c>
      <c r="D99" s="4">
        <f t="shared" si="19"/>
        <v>16100.9</v>
      </c>
      <c r="E99" s="4">
        <f t="shared" si="23"/>
        <v>58.53</v>
      </c>
      <c r="F99" s="7">
        <f t="shared" si="15"/>
        <v>127.47</v>
      </c>
      <c r="G99" s="4">
        <f t="shared" si="16"/>
        <v>0</v>
      </c>
      <c r="H99" s="4">
        <f t="shared" si="17"/>
        <v>0</v>
      </c>
      <c r="I99" s="4">
        <f t="shared" si="20"/>
        <v>16042.37</v>
      </c>
      <c r="J99" s="4">
        <f t="shared" si="21"/>
        <v>26561.82</v>
      </c>
      <c r="K99" s="4">
        <f t="shared" si="22"/>
        <v>42604.19</v>
      </c>
      <c r="L99" s="1" t="str">
        <f t="shared" si="14"/>
        <v/>
      </c>
      <c r="M99" s="3">
        <v>93</v>
      </c>
    </row>
    <row r="100" spans="2:13" x14ac:dyDescent="0.25">
      <c r="B100" s="3">
        <v>94</v>
      </c>
      <c r="C100" s="4">
        <f t="shared" si="18"/>
        <v>186</v>
      </c>
      <c r="D100" s="4">
        <f t="shared" si="19"/>
        <v>16042.37</v>
      </c>
      <c r="E100" s="4">
        <f t="shared" si="23"/>
        <v>59</v>
      </c>
      <c r="F100" s="7">
        <f t="shared" si="15"/>
        <v>127</v>
      </c>
      <c r="G100" s="4">
        <f t="shared" si="16"/>
        <v>0</v>
      </c>
      <c r="H100" s="4">
        <f t="shared" si="17"/>
        <v>0</v>
      </c>
      <c r="I100" s="4">
        <f t="shared" si="20"/>
        <v>15983.37</v>
      </c>
      <c r="J100" s="4">
        <f t="shared" si="21"/>
        <v>26747.82</v>
      </c>
      <c r="K100" s="4">
        <f t="shared" si="22"/>
        <v>42731.19</v>
      </c>
      <c r="L100" s="1" t="str">
        <f t="shared" si="14"/>
        <v/>
      </c>
      <c r="M100" s="3">
        <v>94</v>
      </c>
    </row>
    <row r="101" spans="2:13" x14ac:dyDescent="0.25">
      <c r="B101" s="3">
        <v>95</v>
      </c>
      <c r="C101" s="4">
        <f t="shared" si="18"/>
        <v>186</v>
      </c>
      <c r="D101" s="4">
        <f t="shared" si="19"/>
        <v>15983.37</v>
      </c>
      <c r="E101" s="4">
        <f t="shared" si="23"/>
        <v>59.46</v>
      </c>
      <c r="F101" s="7">
        <f t="shared" si="15"/>
        <v>126.54</v>
      </c>
      <c r="G101" s="4">
        <f t="shared" si="16"/>
        <v>0</v>
      </c>
      <c r="H101" s="4">
        <f t="shared" si="17"/>
        <v>0</v>
      </c>
      <c r="I101" s="4">
        <f t="shared" si="20"/>
        <v>15923.91</v>
      </c>
      <c r="J101" s="4">
        <f t="shared" si="21"/>
        <v>26933.82</v>
      </c>
      <c r="K101" s="4">
        <f t="shared" si="22"/>
        <v>42857.729999999996</v>
      </c>
      <c r="L101" s="1" t="str">
        <f t="shared" si="14"/>
        <v/>
      </c>
      <c r="M101" s="3">
        <v>95</v>
      </c>
    </row>
    <row r="102" spans="2:13" x14ac:dyDescent="0.25">
      <c r="B102" s="3">
        <v>96</v>
      </c>
      <c r="C102" s="4">
        <f t="shared" si="18"/>
        <v>186</v>
      </c>
      <c r="D102" s="4">
        <f t="shared" si="19"/>
        <v>15923.91</v>
      </c>
      <c r="E102" s="4">
        <f t="shared" si="23"/>
        <v>59.94</v>
      </c>
      <c r="F102" s="7">
        <f t="shared" si="15"/>
        <v>126.06</v>
      </c>
      <c r="G102" s="4">
        <f t="shared" si="16"/>
        <v>0</v>
      </c>
      <c r="H102" s="4">
        <f t="shared" si="17"/>
        <v>0</v>
      </c>
      <c r="I102" s="4">
        <f t="shared" si="20"/>
        <v>15863.97</v>
      </c>
      <c r="J102" s="4">
        <f t="shared" si="21"/>
        <v>27119.82</v>
      </c>
      <c r="K102" s="4">
        <f t="shared" si="22"/>
        <v>42983.79</v>
      </c>
      <c r="L102" s="1" t="str">
        <f t="shared" si="14"/>
        <v/>
      </c>
      <c r="M102" s="3">
        <v>96</v>
      </c>
    </row>
    <row r="103" spans="2:13" x14ac:dyDescent="0.25">
      <c r="B103" s="3">
        <v>97</v>
      </c>
      <c r="C103" s="4">
        <f t="shared" si="18"/>
        <v>186</v>
      </c>
      <c r="D103" s="4">
        <f t="shared" si="19"/>
        <v>15863.97</v>
      </c>
      <c r="E103" s="4">
        <f t="shared" si="23"/>
        <v>60.41</v>
      </c>
      <c r="F103" s="7">
        <f t="shared" ref="F103:F134" si="24">IFERROR(ROUND(D103*Loan_Rate/12,2),"ERROR")</f>
        <v>125.59</v>
      </c>
      <c r="G103" s="4">
        <f t="shared" ref="G103:G134" si="25">IF($B103 = Addl_Payment_Month, Addl_Payment, 0)</f>
        <v>0</v>
      </c>
      <c r="H103" s="4">
        <f t="shared" ref="H103:H134" si="26">IF($B103=PTO_Month,-Loan_Amount/2,0)</f>
        <v>0</v>
      </c>
      <c r="I103" s="4">
        <f t="shared" si="20"/>
        <v>15803.56</v>
      </c>
      <c r="J103" s="4">
        <f t="shared" si="21"/>
        <v>27305.82</v>
      </c>
      <c r="K103" s="4">
        <f t="shared" si="22"/>
        <v>43109.38</v>
      </c>
      <c r="L103" s="1" t="str">
        <f t="shared" si="14"/>
        <v/>
      </c>
      <c r="M103" s="3">
        <v>97</v>
      </c>
    </row>
    <row r="104" spans="2:13" x14ac:dyDescent="0.25">
      <c r="B104" s="3">
        <v>98</v>
      </c>
      <c r="C104" s="4">
        <f t="shared" si="18"/>
        <v>186</v>
      </c>
      <c r="D104" s="4">
        <f t="shared" si="19"/>
        <v>15803.56</v>
      </c>
      <c r="E104" s="4">
        <f t="shared" si="23"/>
        <v>60.89</v>
      </c>
      <c r="F104" s="7">
        <f t="shared" si="24"/>
        <v>125.11</v>
      </c>
      <c r="G104" s="4">
        <f t="shared" si="25"/>
        <v>0</v>
      </c>
      <c r="H104" s="4">
        <f t="shared" si="26"/>
        <v>0</v>
      </c>
      <c r="I104" s="4">
        <f t="shared" si="20"/>
        <v>15742.67</v>
      </c>
      <c r="J104" s="4">
        <f t="shared" si="21"/>
        <v>27491.82</v>
      </c>
      <c r="K104" s="4">
        <f t="shared" si="22"/>
        <v>43234.49</v>
      </c>
      <c r="L104" s="1" t="str">
        <f t="shared" si="14"/>
        <v/>
      </c>
      <c r="M104" s="3">
        <v>98</v>
      </c>
    </row>
    <row r="105" spans="2:13" x14ac:dyDescent="0.25">
      <c r="B105" s="3">
        <v>99</v>
      </c>
      <c r="C105" s="4">
        <f t="shared" si="18"/>
        <v>186</v>
      </c>
      <c r="D105" s="4">
        <f t="shared" si="19"/>
        <v>15742.67</v>
      </c>
      <c r="E105" s="4">
        <f t="shared" si="23"/>
        <v>61.37</v>
      </c>
      <c r="F105" s="7">
        <f t="shared" si="24"/>
        <v>124.63</v>
      </c>
      <c r="G105" s="4">
        <f t="shared" si="25"/>
        <v>0</v>
      </c>
      <c r="H105" s="4">
        <f t="shared" si="26"/>
        <v>0</v>
      </c>
      <c r="I105" s="4">
        <f t="shared" si="20"/>
        <v>15681.3</v>
      </c>
      <c r="J105" s="4">
        <f t="shared" si="21"/>
        <v>27677.82</v>
      </c>
      <c r="K105" s="4">
        <f t="shared" si="22"/>
        <v>43359.119999999995</v>
      </c>
      <c r="L105" s="1" t="str">
        <f t="shared" si="14"/>
        <v/>
      </c>
      <c r="M105" s="3">
        <v>99</v>
      </c>
    </row>
    <row r="106" spans="2:13" x14ac:dyDescent="0.25">
      <c r="B106" s="3">
        <v>100</v>
      </c>
      <c r="C106" s="4">
        <f t="shared" si="18"/>
        <v>186</v>
      </c>
      <c r="D106" s="4">
        <f t="shared" si="19"/>
        <v>15681.3</v>
      </c>
      <c r="E106" s="4">
        <f t="shared" si="23"/>
        <v>61.86</v>
      </c>
      <c r="F106" s="7">
        <f t="shared" si="24"/>
        <v>124.14</v>
      </c>
      <c r="G106" s="4">
        <f t="shared" si="25"/>
        <v>0</v>
      </c>
      <c r="H106" s="4">
        <f t="shared" si="26"/>
        <v>0</v>
      </c>
      <c r="I106" s="4">
        <f t="shared" si="20"/>
        <v>15619.44</v>
      </c>
      <c r="J106" s="4">
        <f t="shared" si="21"/>
        <v>27863.82</v>
      </c>
      <c r="K106" s="4">
        <f t="shared" si="22"/>
        <v>43483.26</v>
      </c>
      <c r="L106" s="1" t="str">
        <f t="shared" si="14"/>
        <v/>
      </c>
      <c r="M106" s="3">
        <v>100</v>
      </c>
    </row>
    <row r="107" spans="2:13" x14ac:dyDescent="0.25">
      <c r="B107" s="3">
        <v>101</v>
      </c>
      <c r="C107" s="4">
        <f t="shared" si="18"/>
        <v>186</v>
      </c>
      <c r="D107" s="4">
        <f t="shared" si="19"/>
        <v>15619.44</v>
      </c>
      <c r="E107" s="4">
        <f t="shared" si="23"/>
        <v>62.35</v>
      </c>
      <c r="F107" s="7">
        <f t="shared" si="24"/>
        <v>123.65</v>
      </c>
      <c r="G107" s="4">
        <f t="shared" si="25"/>
        <v>0</v>
      </c>
      <c r="H107" s="4">
        <f t="shared" si="26"/>
        <v>0</v>
      </c>
      <c r="I107" s="4">
        <f t="shared" si="20"/>
        <v>15557.09</v>
      </c>
      <c r="J107" s="4">
        <f t="shared" si="21"/>
        <v>28049.82</v>
      </c>
      <c r="K107" s="4">
        <f t="shared" si="22"/>
        <v>43606.91</v>
      </c>
      <c r="L107" s="1" t="str">
        <f t="shared" si="14"/>
        <v/>
      </c>
      <c r="M107" s="3">
        <v>101</v>
      </c>
    </row>
    <row r="108" spans="2:13" x14ac:dyDescent="0.25">
      <c r="B108" s="3">
        <v>102</v>
      </c>
      <c r="C108" s="4">
        <f t="shared" si="18"/>
        <v>186</v>
      </c>
      <c r="D108" s="4">
        <f t="shared" si="19"/>
        <v>15557.09</v>
      </c>
      <c r="E108" s="4">
        <f t="shared" si="23"/>
        <v>62.84</v>
      </c>
      <c r="F108" s="7">
        <f t="shared" si="24"/>
        <v>123.16</v>
      </c>
      <c r="G108" s="4">
        <f t="shared" si="25"/>
        <v>0</v>
      </c>
      <c r="H108" s="4">
        <f t="shared" si="26"/>
        <v>0</v>
      </c>
      <c r="I108" s="4">
        <f t="shared" si="20"/>
        <v>15494.25</v>
      </c>
      <c r="J108" s="4">
        <f t="shared" si="21"/>
        <v>28235.82</v>
      </c>
      <c r="K108" s="4">
        <f t="shared" si="22"/>
        <v>43730.07</v>
      </c>
      <c r="L108" s="1" t="str">
        <f t="shared" si="14"/>
        <v/>
      </c>
      <c r="M108" s="3">
        <v>102</v>
      </c>
    </row>
    <row r="109" spans="2:13" x14ac:dyDescent="0.25">
      <c r="B109" s="3">
        <v>103</v>
      </c>
      <c r="C109" s="4">
        <f t="shared" si="18"/>
        <v>186</v>
      </c>
      <c r="D109" s="4">
        <f t="shared" si="19"/>
        <v>15494.25</v>
      </c>
      <c r="E109" s="4">
        <f t="shared" si="23"/>
        <v>63.34</v>
      </c>
      <c r="F109" s="7">
        <f t="shared" si="24"/>
        <v>122.66</v>
      </c>
      <c r="G109" s="4">
        <f t="shared" si="25"/>
        <v>0</v>
      </c>
      <c r="H109" s="4">
        <f t="shared" si="26"/>
        <v>0</v>
      </c>
      <c r="I109" s="4">
        <f t="shared" si="20"/>
        <v>15430.91</v>
      </c>
      <c r="J109" s="4">
        <f t="shared" si="21"/>
        <v>28421.82</v>
      </c>
      <c r="K109" s="4">
        <f t="shared" si="22"/>
        <v>43852.729999999996</v>
      </c>
      <c r="L109" s="1" t="str">
        <f t="shared" si="14"/>
        <v/>
      </c>
      <c r="M109" s="3">
        <v>103</v>
      </c>
    </row>
    <row r="110" spans="2:13" x14ac:dyDescent="0.25">
      <c r="B110" s="3">
        <v>104</v>
      </c>
      <c r="C110" s="4">
        <f t="shared" si="18"/>
        <v>186</v>
      </c>
      <c r="D110" s="4">
        <f t="shared" si="19"/>
        <v>15430.91</v>
      </c>
      <c r="E110" s="4">
        <f t="shared" si="23"/>
        <v>63.84</v>
      </c>
      <c r="F110" s="7">
        <f t="shared" si="24"/>
        <v>122.16</v>
      </c>
      <c r="G110" s="4">
        <f t="shared" si="25"/>
        <v>0</v>
      </c>
      <c r="H110" s="4">
        <f t="shared" si="26"/>
        <v>0</v>
      </c>
      <c r="I110" s="4">
        <f t="shared" si="20"/>
        <v>15367.07</v>
      </c>
      <c r="J110" s="4">
        <f t="shared" si="21"/>
        <v>28607.82</v>
      </c>
      <c r="K110" s="4">
        <f t="shared" si="22"/>
        <v>43974.89</v>
      </c>
      <c r="L110" s="1" t="str">
        <f t="shared" si="14"/>
        <v/>
      </c>
      <c r="M110" s="3">
        <v>104</v>
      </c>
    </row>
    <row r="111" spans="2:13" x14ac:dyDescent="0.25">
      <c r="B111" s="3">
        <v>105</v>
      </c>
      <c r="C111" s="4">
        <f t="shared" si="18"/>
        <v>186</v>
      </c>
      <c r="D111" s="4">
        <f t="shared" si="19"/>
        <v>15367.07</v>
      </c>
      <c r="E111" s="4">
        <f t="shared" si="23"/>
        <v>64.34</v>
      </c>
      <c r="F111" s="7">
        <f t="shared" si="24"/>
        <v>121.66</v>
      </c>
      <c r="G111" s="4">
        <f t="shared" si="25"/>
        <v>0</v>
      </c>
      <c r="H111" s="4">
        <f t="shared" si="26"/>
        <v>0</v>
      </c>
      <c r="I111" s="4">
        <f t="shared" si="20"/>
        <v>15302.73</v>
      </c>
      <c r="J111" s="4">
        <f t="shared" si="21"/>
        <v>28793.82</v>
      </c>
      <c r="K111" s="4">
        <f t="shared" si="22"/>
        <v>44096.55</v>
      </c>
      <c r="L111" s="1" t="str">
        <f t="shared" si="14"/>
        <v/>
      </c>
      <c r="M111" s="3">
        <v>105</v>
      </c>
    </row>
    <row r="112" spans="2:13" x14ac:dyDescent="0.25">
      <c r="B112" s="3">
        <v>106</v>
      </c>
      <c r="C112" s="4">
        <f t="shared" si="18"/>
        <v>186</v>
      </c>
      <c r="D112" s="4">
        <f t="shared" si="19"/>
        <v>15302.73</v>
      </c>
      <c r="E112" s="4">
        <f t="shared" si="23"/>
        <v>64.849999999999994</v>
      </c>
      <c r="F112" s="7">
        <f t="shared" si="24"/>
        <v>121.15</v>
      </c>
      <c r="G112" s="4">
        <f t="shared" si="25"/>
        <v>0</v>
      </c>
      <c r="H112" s="4">
        <f t="shared" si="26"/>
        <v>0</v>
      </c>
      <c r="I112" s="4">
        <f t="shared" si="20"/>
        <v>15237.88</v>
      </c>
      <c r="J112" s="4">
        <f t="shared" si="21"/>
        <v>28979.82</v>
      </c>
      <c r="K112" s="4">
        <f t="shared" si="22"/>
        <v>44217.7</v>
      </c>
      <c r="L112" s="1" t="str">
        <f t="shared" si="14"/>
        <v/>
      </c>
      <c r="M112" s="3">
        <v>106</v>
      </c>
    </row>
    <row r="113" spans="2:13" x14ac:dyDescent="0.25">
      <c r="B113" s="3">
        <v>107</v>
      </c>
      <c r="C113" s="4">
        <f t="shared" si="18"/>
        <v>186</v>
      </c>
      <c r="D113" s="4">
        <f t="shared" si="19"/>
        <v>15237.88</v>
      </c>
      <c r="E113" s="4">
        <f t="shared" si="23"/>
        <v>65.37</v>
      </c>
      <c r="F113" s="7">
        <f t="shared" si="24"/>
        <v>120.63</v>
      </c>
      <c r="G113" s="4">
        <f t="shared" si="25"/>
        <v>0</v>
      </c>
      <c r="H113" s="4">
        <f t="shared" si="26"/>
        <v>0</v>
      </c>
      <c r="I113" s="4">
        <f t="shared" si="20"/>
        <v>15172.51</v>
      </c>
      <c r="J113" s="4">
        <f t="shared" si="21"/>
        <v>29165.82</v>
      </c>
      <c r="K113" s="4">
        <f t="shared" si="22"/>
        <v>44338.33</v>
      </c>
      <c r="L113" s="1" t="str">
        <f t="shared" si="14"/>
        <v/>
      </c>
      <c r="M113" s="3">
        <v>107</v>
      </c>
    </row>
    <row r="114" spans="2:13" x14ac:dyDescent="0.25">
      <c r="B114" s="3">
        <v>108</v>
      </c>
      <c r="C114" s="4">
        <f t="shared" si="18"/>
        <v>186</v>
      </c>
      <c r="D114" s="4">
        <f t="shared" si="19"/>
        <v>15172.51</v>
      </c>
      <c r="E114" s="4">
        <f t="shared" si="23"/>
        <v>65.88</v>
      </c>
      <c r="F114" s="7">
        <f t="shared" si="24"/>
        <v>120.12</v>
      </c>
      <c r="G114" s="4">
        <f t="shared" si="25"/>
        <v>0</v>
      </c>
      <c r="H114" s="4">
        <f t="shared" si="26"/>
        <v>0</v>
      </c>
      <c r="I114" s="4">
        <f t="shared" si="20"/>
        <v>15106.63</v>
      </c>
      <c r="J114" s="4">
        <f t="shared" si="21"/>
        <v>29351.82</v>
      </c>
      <c r="K114" s="4">
        <f t="shared" si="22"/>
        <v>44458.45</v>
      </c>
      <c r="L114" s="1" t="str">
        <f t="shared" si="14"/>
        <v/>
      </c>
      <c r="M114" s="3">
        <v>108</v>
      </c>
    </row>
    <row r="115" spans="2:13" x14ac:dyDescent="0.25">
      <c r="B115" s="3">
        <v>109</v>
      </c>
      <c r="C115" s="4">
        <f t="shared" si="18"/>
        <v>186</v>
      </c>
      <c r="D115" s="4">
        <f t="shared" si="19"/>
        <v>15106.63</v>
      </c>
      <c r="E115" s="4">
        <f t="shared" si="23"/>
        <v>66.41</v>
      </c>
      <c r="F115" s="7">
        <f t="shared" si="24"/>
        <v>119.59</v>
      </c>
      <c r="G115" s="4">
        <f t="shared" si="25"/>
        <v>0</v>
      </c>
      <c r="H115" s="4">
        <f t="shared" si="26"/>
        <v>0</v>
      </c>
      <c r="I115" s="4">
        <f t="shared" si="20"/>
        <v>15040.22</v>
      </c>
      <c r="J115" s="4">
        <f t="shared" si="21"/>
        <v>29537.82</v>
      </c>
      <c r="K115" s="4">
        <f t="shared" si="22"/>
        <v>44578.04</v>
      </c>
      <c r="L115" s="1" t="str">
        <f t="shared" si="14"/>
        <v/>
      </c>
      <c r="M115" s="3">
        <v>109</v>
      </c>
    </row>
    <row r="116" spans="2:13" x14ac:dyDescent="0.25">
      <c r="B116" s="3">
        <v>110</v>
      </c>
      <c r="C116" s="4">
        <f t="shared" si="18"/>
        <v>186</v>
      </c>
      <c r="D116" s="4">
        <f t="shared" si="19"/>
        <v>15040.22</v>
      </c>
      <c r="E116" s="4">
        <f t="shared" si="23"/>
        <v>66.930000000000007</v>
      </c>
      <c r="F116" s="7">
        <f t="shared" si="24"/>
        <v>119.07</v>
      </c>
      <c r="G116" s="4">
        <f t="shared" si="25"/>
        <v>0</v>
      </c>
      <c r="H116" s="4">
        <f t="shared" si="26"/>
        <v>0</v>
      </c>
      <c r="I116" s="4">
        <f t="shared" si="20"/>
        <v>14973.29</v>
      </c>
      <c r="J116" s="4">
        <f t="shared" si="21"/>
        <v>29723.82</v>
      </c>
      <c r="K116" s="4">
        <f t="shared" si="22"/>
        <v>44697.11</v>
      </c>
      <c r="L116" s="1" t="str">
        <f t="shared" si="14"/>
        <v/>
      </c>
      <c r="M116" s="3">
        <v>110</v>
      </c>
    </row>
    <row r="117" spans="2:13" x14ac:dyDescent="0.25">
      <c r="B117" s="3">
        <v>111</v>
      </c>
      <c r="C117" s="4">
        <f t="shared" si="18"/>
        <v>186</v>
      </c>
      <c r="D117" s="4">
        <f t="shared" si="19"/>
        <v>14973.29</v>
      </c>
      <c r="E117" s="4">
        <f t="shared" si="23"/>
        <v>67.459999999999994</v>
      </c>
      <c r="F117" s="7">
        <f t="shared" si="24"/>
        <v>118.54</v>
      </c>
      <c r="G117" s="4">
        <f t="shared" si="25"/>
        <v>0</v>
      </c>
      <c r="H117" s="4">
        <f t="shared" si="26"/>
        <v>0</v>
      </c>
      <c r="I117" s="4">
        <f t="shared" si="20"/>
        <v>14905.83</v>
      </c>
      <c r="J117" s="4">
        <f t="shared" si="21"/>
        <v>29909.82</v>
      </c>
      <c r="K117" s="4">
        <f t="shared" si="22"/>
        <v>44815.65</v>
      </c>
      <c r="L117" s="1" t="str">
        <f t="shared" si="14"/>
        <v/>
      </c>
      <c r="M117" s="3">
        <v>111</v>
      </c>
    </row>
    <row r="118" spans="2:13" x14ac:dyDescent="0.25">
      <c r="B118" s="3">
        <v>112</v>
      </c>
      <c r="C118" s="4">
        <f t="shared" si="18"/>
        <v>186</v>
      </c>
      <c r="D118" s="4">
        <f t="shared" si="19"/>
        <v>14905.83</v>
      </c>
      <c r="E118" s="4">
        <f t="shared" si="23"/>
        <v>68</v>
      </c>
      <c r="F118" s="7">
        <f t="shared" si="24"/>
        <v>118</v>
      </c>
      <c r="G118" s="4">
        <f t="shared" si="25"/>
        <v>0</v>
      </c>
      <c r="H118" s="4">
        <f t="shared" si="26"/>
        <v>0</v>
      </c>
      <c r="I118" s="4">
        <f t="shared" si="20"/>
        <v>14837.83</v>
      </c>
      <c r="J118" s="4">
        <f t="shared" si="21"/>
        <v>30095.82</v>
      </c>
      <c r="K118" s="4">
        <f t="shared" si="22"/>
        <v>44933.65</v>
      </c>
      <c r="L118" s="1" t="str">
        <f t="shared" si="14"/>
        <v/>
      </c>
      <c r="M118" s="3">
        <v>112</v>
      </c>
    </row>
    <row r="119" spans="2:13" x14ac:dyDescent="0.25">
      <c r="B119" s="3">
        <v>113</v>
      </c>
      <c r="C119" s="4">
        <f t="shared" si="18"/>
        <v>186</v>
      </c>
      <c r="D119" s="4">
        <f t="shared" si="19"/>
        <v>14837.83</v>
      </c>
      <c r="E119" s="4">
        <f t="shared" si="23"/>
        <v>68.53</v>
      </c>
      <c r="F119" s="7">
        <f t="shared" si="24"/>
        <v>117.47</v>
      </c>
      <c r="G119" s="4">
        <f t="shared" si="25"/>
        <v>0</v>
      </c>
      <c r="H119" s="4">
        <f t="shared" si="26"/>
        <v>0</v>
      </c>
      <c r="I119" s="4">
        <f t="shared" si="20"/>
        <v>14769.3</v>
      </c>
      <c r="J119" s="4">
        <f t="shared" si="21"/>
        <v>30281.82</v>
      </c>
      <c r="K119" s="4">
        <f t="shared" si="22"/>
        <v>45051.119999999995</v>
      </c>
      <c r="L119" s="1" t="str">
        <f t="shared" si="14"/>
        <v/>
      </c>
      <c r="M119" s="3">
        <v>113</v>
      </c>
    </row>
    <row r="120" spans="2:13" x14ac:dyDescent="0.25">
      <c r="B120" s="3">
        <v>114</v>
      </c>
      <c r="C120" s="4">
        <f t="shared" si="18"/>
        <v>186</v>
      </c>
      <c r="D120" s="4">
        <f t="shared" si="19"/>
        <v>14769.3</v>
      </c>
      <c r="E120" s="4">
        <f t="shared" si="23"/>
        <v>69.08</v>
      </c>
      <c r="F120" s="7">
        <f t="shared" si="24"/>
        <v>116.92</v>
      </c>
      <c r="G120" s="4">
        <f t="shared" si="25"/>
        <v>0</v>
      </c>
      <c r="H120" s="4">
        <f t="shared" si="26"/>
        <v>0</v>
      </c>
      <c r="I120" s="4">
        <f t="shared" si="20"/>
        <v>14700.22</v>
      </c>
      <c r="J120" s="4">
        <f t="shared" si="21"/>
        <v>30467.82</v>
      </c>
      <c r="K120" s="4">
        <f t="shared" si="22"/>
        <v>45168.04</v>
      </c>
      <c r="L120" s="1" t="str">
        <f t="shared" si="14"/>
        <v/>
      </c>
      <c r="M120" s="3">
        <v>114</v>
      </c>
    </row>
    <row r="121" spans="2:13" x14ac:dyDescent="0.25">
      <c r="B121" s="3">
        <v>115</v>
      </c>
      <c r="C121" s="4">
        <f t="shared" si="18"/>
        <v>186</v>
      </c>
      <c r="D121" s="4">
        <f t="shared" si="19"/>
        <v>14700.22</v>
      </c>
      <c r="E121" s="4">
        <f t="shared" si="23"/>
        <v>69.62</v>
      </c>
      <c r="F121" s="7">
        <f t="shared" si="24"/>
        <v>116.38</v>
      </c>
      <c r="G121" s="4">
        <f t="shared" si="25"/>
        <v>0</v>
      </c>
      <c r="H121" s="4">
        <f t="shared" si="26"/>
        <v>0</v>
      </c>
      <c r="I121" s="4">
        <f t="shared" si="20"/>
        <v>14630.6</v>
      </c>
      <c r="J121" s="4">
        <f t="shared" si="21"/>
        <v>30653.82</v>
      </c>
      <c r="K121" s="4">
        <f t="shared" si="22"/>
        <v>45284.42</v>
      </c>
      <c r="L121" s="1" t="str">
        <f t="shared" si="14"/>
        <v/>
      </c>
      <c r="M121" s="3">
        <v>115</v>
      </c>
    </row>
    <row r="122" spans="2:13" x14ac:dyDescent="0.25">
      <c r="B122" s="3">
        <v>116</v>
      </c>
      <c r="C122" s="4">
        <f t="shared" si="18"/>
        <v>186</v>
      </c>
      <c r="D122" s="4">
        <f t="shared" si="19"/>
        <v>14630.6</v>
      </c>
      <c r="E122" s="4">
        <f t="shared" si="23"/>
        <v>70.17</v>
      </c>
      <c r="F122" s="7">
        <f t="shared" si="24"/>
        <v>115.83</v>
      </c>
      <c r="G122" s="4">
        <f t="shared" si="25"/>
        <v>0</v>
      </c>
      <c r="H122" s="4">
        <f t="shared" si="26"/>
        <v>0</v>
      </c>
      <c r="I122" s="4">
        <f t="shared" si="20"/>
        <v>14560.43</v>
      </c>
      <c r="J122" s="4">
        <f t="shared" si="21"/>
        <v>30839.82</v>
      </c>
      <c r="K122" s="4">
        <f t="shared" si="22"/>
        <v>45400.25</v>
      </c>
      <c r="L122" s="1" t="str">
        <f t="shared" si="14"/>
        <v/>
      </c>
      <c r="M122" s="3">
        <v>116</v>
      </c>
    </row>
    <row r="123" spans="2:13" x14ac:dyDescent="0.25">
      <c r="B123" s="3">
        <v>117</v>
      </c>
      <c r="C123" s="4">
        <f t="shared" si="18"/>
        <v>186</v>
      </c>
      <c r="D123" s="4">
        <f t="shared" si="19"/>
        <v>14560.43</v>
      </c>
      <c r="E123" s="4">
        <f t="shared" si="23"/>
        <v>70.73</v>
      </c>
      <c r="F123" s="7">
        <f t="shared" si="24"/>
        <v>115.27</v>
      </c>
      <c r="G123" s="4">
        <f t="shared" si="25"/>
        <v>0</v>
      </c>
      <c r="H123" s="4">
        <f t="shared" si="26"/>
        <v>0</v>
      </c>
      <c r="I123" s="4">
        <f t="shared" si="20"/>
        <v>14489.7</v>
      </c>
      <c r="J123" s="4">
        <f t="shared" si="21"/>
        <v>31025.82</v>
      </c>
      <c r="K123" s="4">
        <f t="shared" si="22"/>
        <v>45515.520000000004</v>
      </c>
      <c r="L123" s="1" t="str">
        <f t="shared" si="14"/>
        <v/>
      </c>
      <c r="M123" s="3">
        <v>117</v>
      </c>
    </row>
    <row r="124" spans="2:13" x14ac:dyDescent="0.25">
      <c r="B124" s="3">
        <v>118</v>
      </c>
      <c r="C124" s="4">
        <f t="shared" si="18"/>
        <v>186</v>
      </c>
      <c r="D124" s="4">
        <f t="shared" si="19"/>
        <v>14489.7</v>
      </c>
      <c r="E124" s="4">
        <f t="shared" si="23"/>
        <v>71.290000000000006</v>
      </c>
      <c r="F124" s="7">
        <f t="shared" si="24"/>
        <v>114.71</v>
      </c>
      <c r="G124" s="4">
        <f t="shared" si="25"/>
        <v>0</v>
      </c>
      <c r="H124" s="4">
        <f t="shared" si="26"/>
        <v>0</v>
      </c>
      <c r="I124" s="4">
        <f t="shared" si="20"/>
        <v>14418.41</v>
      </c>
      <c r="J124" s="4">
        <f t="shared" si="21"/>
        <v>31211.82</v>
      </c>
      <c r="K124" s="4">
        <f t="shared" si="22"/>
        <v>45630.229999999996</v>
      </c>
      <c r="L124" s="1" t="str">
        <f t="shared" si="14"/>
        <v/>
      </c>
      <c r="M124" s="3">
        <v>118</v>
      </c>
    </row>
    <row r="125" spans="2:13" x14ac:dyDescent="0.25">
      <c r="B125" s="3">
        <v>119</v>
      </c>
      <c r="C125" s="4">
        <f t="shared" si="18"/>
        <v>186</v>
      </c>
      <c r="D125" s="4">
        <f t="shared" si="19"/>
        <v>14418.41</v>
      </c>
      <c r="E125" s="4">
        <f t="shared" si="23"/>
        <v>71.849999999999994</v>
      </c>
      <c r="F125" s="7">
        <f t="shared" si="24"/>
        <v>114.15</v>
      </c>
      <c r="G125" s="4">
        <f t="shared" si="25"/>
        <v>0</v>
      </c>
      <c r="H125" s="4">
        <f t="shared" si="26"/>
        <v>0</v>
      </c>
      <c r="I125" s="4">
        <f t="shared" si="20"/>
        <v>14346.56</v>
      </c>
      <c r="J125" s="4">
        <f t="shared" si="21"/>
        <v>31397.82</v>
      </c>
      <c r="K125" s="4">
        <f t="shared" si="22"/>
        <v>45744.38</v>
      </c>
      <c r="L125" s="1" t="str">
        <f t="shared" si="14"/>
        <v/>
      </c>
      <c r="M125" s="3">
        <v>119</v>
      </c>
    </row>
    <row r="126" spans="2:13" x14ac:dyDescent="0.25">
      <c r="B126" s="3">
        <v>120</v>
      </c>
      <c r="C126" s="4">
        <f t="shared" si="18"/>
        <v>186</v>
      </c>
      <c r="D126" s="4">
        <f t="shared" si="19"/>
        <v>14346.56</v>
      </c>
      <c r="E126" s="4">
        <f t="shared" si="23"/>
        <v>72.42</v>
      </c>
      <c r="F126" s="7">
        <f t="shared" si="24"/>
        <v>113.58</v>
      </c>
      <c r="G126" s="4">
        <f t="shared" si="25"/>
        <v>0</v>
      </c>
      <c r="H126" s="4">
        <f t="shared" si="26"/>
        <v>0</v>
      </c>
      <c r="I126" s="4">
        <f t="shared" si="20"/>
        <v>14274.14</v>
      </c>
      <c r="J126" s="4">
        <f t="shared" si="21"/>
        <v>31583.82</v>
      </c>
      <c r="K126" s="4">
        <f t="shared" si="22"/>
        <v>45857.96</v>
      </c>
      <c r="L126" s="1" t="str">
        <f t="shared" si="14"/>
        <v/>
      </c>
      <c r="M126" s="3">
        <v>120</v>
      </c>
    </row>
    <row r="127" spans="2:13" x14ac:dyDescent="0.25">
      <c r="B127" s="3">
        <v>121</v>
      </c>
      <c r="C127" s="4">
        <f t="shared" si="18"/>
        <v>186</v>
      </c>
      <c r="D127" s="4">
        <f t="shared" si="19"/>
        <v>14274.14</v>
      </c>
      <c r="E127" s="4">
        <f t="shared" si="23"/>
        <v>73</v>
      </c>
      <c r="F127" s="7">
        <f t="shared" si="24"/>
        <v>113</v>
      </c>
      <c r="G127" s="4">
        <f t="shared" si="25"/>
        <v>0</v>
      </c>
      <c r="H127" s="4">
        <f t="shared" si="26"/>
        <v>0</v>
      </c>
      <c r="I127" s="4">
        <f t="shared" si="20"/>
        <v>14201.14</v>
      </c>
      <c r="J127" s="4">
        <f t="shared" si="21"/>
        <v>31769.82</v>
      </c>
      <c r="K127" s="4">
        <f t="shared" si="22"/>
        <v>45970.96</v>
      </c>
      <c r="L127" s="1" t="str">
        <f t="shared" si="14"/>
        <v/>
      </c>
      <c r="M127" s="3">
        <v>121</v>
      </c>
    </row>
    <row r="128" spans="2:13" x14ac:dyDescent="0.25">
      <c r="B128" s="3">
        <v>122</v>
      </c>
      <c r="C128" s="4">
        <f t="shared" si="18"/>
        <v>186</v>
      </c>
      <c r="D128" s="4">
        <f t="shared" si="19"/>
        <v>14201.14</v>
      </c>
      <c r="E128" s="4">
        <f t="shared" si="23"/>
        <v>73.569999999999993</v>
      </c>
      <c r="F128" s="7">
        <f t="shared" si="24"/>
        <v>112.43</v>
      </c>
      <c r="G128" s="4">
        <f t="shared" si="25"/>
        <v>0</v>
      </c>
      <c r="H128" s="4">
        <f t="shared" si="26"/>
        <v>0</v>
      </c>
      <c r="I128" s="4">
        <f t="shared" si="20"/>
        <v>14127.57</v>
      </c>
      <c r="J128" s="4">
        <f t="shared" si="21"/>
        <v>31955.82</v>
      </c>
      <c r="K128" s="4">
        <f t="shared" si="22"/>
        <v>46083.39</v>
      </c>
      <c r="L128" s="1" t="str">
        <f t="shared" si="14"/>
        <v/>
      </c>
      <c r="M128" s="3">
        <v>122</v>
      </c>
    </row>
    <row r="129" spans="2:13" x14ac:dyDescent="0.25">
      <c r="B129" s="3">
        <v>123</v>
      </c>
      <c r="C129" s="4">
        <f t="shared" si="18"/>
        <v>186</v>
      </c>
      <c r="D129" s="4">
        <f t="shared" si="19"/>
        <v>14127.57</v>
      </c>
      <c r="E129" s="4">
        <f t="shared" si="23"/>
        <v>74.16</v>
      </c>
      <c r="F129" s="7">
        <f t="shared" si="24"/>
        <v>111.84</v>
      </c>
      <c r="G129" s="4">
        <f t="shared" si="25"/>
        <v>0</v>
      </c>
      <c r="H129" s="4">
        <f t="shared" si="26"/>
        <v>0</v>
      </c>
      <c r="I129" s="4">
        <f t="shared" si="20"/>
        <v>14053.41</v>
      </c>
      <c r="J129" s="4">
        <f t="shared" si="21"/>
        <v>32141.82</v>
      </c>
      <c r="K129" s="4">
        <f t="shared" si="22"/>
        <v>46195.229999999996</v>
      </c>
      <c r="L129" s="1" t="str">
        <f t="shared" si="14"/>
        <v/>
      </c>
      <c r="M129" s="3">
        <v>123</v>
      </c>
    </row>
    <row r="130" spans="2:13" x14ac:dyDescent="0.25">
      <c r="B130" s="3">
        <v>124</v>
      </c>
      <c r="C130" s="4">
        <f t="shared" si="18"/>
        <v>186</v>
      </c>
      <c r="D130" s="4">
        <f t="shared" si="19"/>
        <v>14053.41</v>
      </c>
      <c r="E130" s="4">
        <f t="shared" si="23"/>
        <v>74.739999999999995</v>
      </c>
      <c r="F130" s="7">
        <f t="shared" si="24"/>
        <v>111.26</v>
      </c>
      <c r="G130" s="4">
        <f t="shared" si="25"/>
        <v>0</v>
      </c>
      <c r="H130" s="4">
        <f t="shared" si="26"/>
        <v>0</v>
      </c>
      <c r="I130" s="4">
        <f t="shared" si="20"/>
        <v>13978.67</v>
      </c>
      <c r="J130" s="4">
        <f t="shared" si="21"/>
        <v>32327.82</v>
      </c>
      <c r="K130" s="4">
        <f t="shared" si="22"/>
        <v>46306.49</v>
      </c>
      <c r="L130" s="1" t="str">
        <f t="shared" si="14"/>
        <v/>
      </c>
      <c r="M130" s="3">
        <v>124</v>
      </c>
    </row>
    <row r="131" spans="2:13" x14ac:dyDescent="0.25">
      <c r="B131" s="3">
        <v>125</v>
      </c>
      <c r="C131" s="4">
        <f t="shared" si="18"/>
        <v>186</v>
      </c>
      <c r="D131" s="4">
        <f t="shared" si="19"/>
        <v>13978.67</v>
      </c>
      <c r="E131" s="4">
        <f t="shared" si="23"/>
        <v>75.34</v>
      </c>
      <c r="F131" s="7">
        <f t="shared" si="24"/>
        <v>110.66</v>
      </c>
      <c r="G131" s="4">
        <f t="shared" si="25"/>
        <v>0</v>
      </c>
      <c r="H131" s="4">
        <f t="shared" si="26"/>
        <v>0</v>
      </c>
      <c r="I131" s="4">
        <f t="shared" si="20"/>
        <v>13903.33</v>
      </c>
      <c r="J131" s="4">
        <f t="shared" si="21"/>
        <v>32513.82</v>
      </c>
      <c r="K131" s="4">
        <f t="shared" si="22"/>
        <v>46417.15</v>
      </c>
      <c r="L131" s="1" t="str">
        <f t="shared" si="14"/>
        <v/>
      </c>
      <c r="M131" s="3">
        <v>125</v>
      </c>
    </row>
    <row r="132" spans="2:13" x14ac:dyDescent="0.25">
      <c r="B132" s="3">
        <v>126</v>
      </c>
      <c r="C132" s="4">
        <f t="shared" si="18"/>
        <v>186</v>
      </c>
      <c r="D132" s="4">
        <f t="shared" si="19"/>
        <v>13903.33</v>
      </c>
      <c r="E132" s="4">
        <f t="shared" si="23"/>
        <v>75.930000000000007</v>
      </c>
      <c r="F132" s="7">
        <f t="shared" si="24"/>
        <v>110.07</v>
      </c>
      <c r="G132" s="4">
        <f t="shared" si="25"/>
        <v>0</v>
      </c>
      <c r="H132" s="4">
        <f t="shared" si="26"/>
        <v>0</v>
      </c>
      <c r="I132" s="4">
        <f t="shared" si="20"/>
        <v>13827.4</v>
      </c>
      <c r="J132" s="4">
        <f t="shared" si="21"/>
        <v>32699.82</v>
      </c>
      <c r="K132" s="4">
        <f t="shared" si="22"/>
        <v>46527.22</v>
      </c>
      <c r="L132" s="1" t="str">
        <f t="shared" si="14"/>
        <v/>
      </c>
      <c r="M132" s="3">
        <v>126</v>
      </c>
    </row>
    <row r="133" spans="2:13" x14ac:dyDescent="0.25">
      <c r="B133" s="3">
        <v>127</v>
      </c>
      <c r="C133" s="4">
        <f t="shared" si="18"/>
        <v>186</v>
      </c>
      <c r="D133" s="4">
        <f t="shared" si="19"/>
        <v>13827.4</v>
      </c>
      <c r="E133" s="4">
        <f t="shared" si="23"/>
        <v>76.53</v>
      </c>
      <c r="F133" s="7">
        <f t="shared" si="24"/>
        <v>109.47</v>
      </c>
      <c r="G133" s="4">
        <f t="shared" si="25"/>
        <v>0</v>
      </c>
      <c r="H133" s="4">
        <f t="shared" si="26"/>
        <v>0</v>
      </c>
      <c r="I133" s="4">
        <f t="shared" si="20"/>
        <v>13750.87</v>
      </c>
      <c r="J133" s="4">
        <f t="shared" si="21"/>
        <v>32885.82</v>
      </c>
      <c r="K133" s="4">
        <f t="shared" si="22"/>
        <v>46636.69</v>
      </c>
      <c r="L133" s="1" t="str">
        <f t="shared" si="14"/>
        <v/>
      </c>
      <c r="M133" s="3">
        <v>127</v>
      </c>
    </row>
    <row r="134" spans="2:13" x14ac:dyDescent="0.25">
      <c r="B134" s="3">
        <v>128</v>
      </c>
      <c r="C134" s="4">
        <f t="shared" si="18"/>
        <v>186</v>
      </c>
      <c r="D134" s="4">
        <f t="shared" si="19"/>
        <v>13750.87</v>
      </c>
      <c r="E134" s="4">
        <f t="shared" si="23"/>
        <v>77.14</v>
      </c>
      <c r="F134" s="7">
        <f t="shared" si="24"/>
        <v>108.86</v>
      </c>
      <c r="G134" s="4">
        <f t="shared" si="25"/>
        <v>0</v>
      </c>
      <c r="H134" s="4">
        <f t="shared" si="26"/>
        <v>0</v>
      </c>
      <c r="I134" s="4">
        <f t="shared" si="20"/>
        <v>13673.73</v>
      </c>
      <c r="J134" s="4">
        <f t="shared" si="21"/>
        <v>33071.82</v>
      </c>
      <c r="K134" s="4">
        <f t="shared" si="22"/>
        <v>46745.55</v>
      </c>
      <c r="L134" s="1" t="str">
        <f t="shared" ref="L134:L197" si="27">IF(AND(PTO_Month=$B134,PTO_Month=0),"Disbursement of all loan proceeds to contractor upon obtaining PTO",IF($B134=PTO_Month,"Disbursement of second 50% of loan proceeds to contractor upon obtaining PTO",IF($B134=Addl_Payment_Month,"Borrower makes optional additional principal payment and reamortizes the loan","")))</f>
        <v/>
      </c>
      <c r="M134" s="3">
        <v>128</v>
      </c>
    </row>
    <row r="135" spans="2:13" x14ac:dyDescent="0.25">
      <c r="B135" s="3">
        <v>129</v>
      </c>
      <c r="C135" s="4">
        <f t="shared" si="18"/>
        <v>186</v>
      </c>
      <c r="D135" s="4">
        <f t="shared" si="19"/>
        <v>13673.73</v>
      </c>
      <c r="E135" s="4">
        <f t="shared" si="23"/>
        <v>77.75</v>
      </c>
      <c r="F135" s="7">
        <f t="shared" ref="F135:F150" si="28">IFERROR(ROUND(D135*Loan_Rate/12,2),"ERROR")</f>
        <v>108.25</v>
      </c>
      <c r="G135" s="4">
        <f t="shared" ref="G135:G198" si="29">IF($B135 = Addl_Payment_Month, Addl_Payment, 0)</f>
        <v>0</v>
      </c>
      <c r="H135" s="4">
        <f t="shared" ref="H135:H198" si="30">IF($B135=PTO_Month,-Loan_Amount/2,0)</f>
        <v>0</v>
      </c>
      <c r="I135" s="4">
        <f t="shared" si="20"/>
        <v>13595.98</v>
      </c>
      <c r="J135" s="4">
        <f t="shared" si="21"/>
        <v>33257.82</v>
      </c>
      <c r="K135" s="4">
        <f t="shared" si="22"/>
        <v>46853.8</v>
      </c>
      <c r="L135" s="1" t="str">
        <f t="shared" si="27"/>
        <v/>
      </c>
      <c r="M135" s="3">
        <v>129</v>
      </c>
    </row>
    <row r="136" spans="2:13" x14ac:dyDescent="0.25">
      <c r="B136" s="3">
        <v>130</v>
      </c>
      <c r="C136" s="4">
        <f t="shared" ref="C136:C150" si="31">E136+F136</f>
        <v>186</v>
      </c>
      <c r="D136" s="4">
        <f t="shared" ref="D136:D150" si="32">I135</f>
        <v>13595.98</v>
      </c>
      <c r="E136" s="4">
        <f t="shared" si="23"/>
        <v>78.37</v>
      </c>
      <c r="F136" s="7">
        <f t="shared" si="28"/>
        <v>107.63</v>
      </c>
      <c r="G136" s="4">
        <f t="shared" si="29"/>
        <v>0</v>
      </c>
      <c r="H136" s="4">
        <f t="shared" si="30"/>
        <v>0</v>
      </c>
      <c r="I136" s="4">
        <f t="shared" ref="I136:I150" si="33">ROUND(D136-E136-G136-H136,2)</f>
        <v>13517.61</v>
      </c>
      <c r="J136" s="4">
        <f t="shared" ref="J136:J150" si="34">IF(C136=0,,SUM(E136:G136)+J135)</f>
        <v>33443.82</v>
      </c>
      <c r="K136" s="4">
        <f t="shared" si="22"/>
        <v>46961.43</v>
      </c>
      <c r="L136" s="1" t="str">
        <f t="shared" si="27"/>
        <v/>
      </c>
      <c r="M136" s="3">
        <v>130</v>
      </c>
    </row>
    <row r="137" spans="2:13" x14ac:dyDescent="0.25">
      <c r="B137" s="3">
        <v>131</v>
      </c>
      <c r="C137" s="4">
        <f t="shared" si="31"/>
        <v>186</v>
      </c>
      <c r="D137" s="4">
        <f t="shared" si="32"/>
        <v>13517.61</v>
      </c>
      <c r="E137" s="4">
        <f t="shared" si="23"/>
        <v>78.989999999999995</v>
      </c>
      <c r="F137" s="7">
        <f t="shared" si="28"/>
        <v>107.01</v>
      </c>
      <c r="G137" s="4">
        <f t="shared" si="29"/>
        <v>0</v>
      </c>
      <c r="H137" s="4">
        <f t="shared" si="30"/>
        <v>0</v>
      </c>
      <c r="I137" s="4">
        <f t="shared" si="33"/>
        <v>13438.62</v>
      </c>
      <c r="J137" s="4">
        <f t="shared" si="34"/>
        <v>33629.82</v>
      </c>
      <c r="K137" s="4">
        <f t="shared" ref="K137:K150" si="35">I137+J137</f>
        <v>47068.44</v>
      </c>
      <c r="L137" s="1" t="str">
        <f t="shared" si="27"/>
        <v/>
      </c>
      <c r="M137" s="3">
        <v>131</v>
      </c>
    </row>
    <row r="138" spans="2:13" x14ac:dyDescent="0.25">
      <c r="B138" s="3">
        <v>132</v>
      </c>
      <c r="C138" s="4">
        <f t="shared" si="31"/>
        <v>186</v>
      </c>
      <c r="D138" s="4">
        <f t="shared" si="32"/>
        <v>13438.62</v>
      </c>
      <c r="E138" s="4">
        <f t="shared" si="23"/>
        <v>79.61</v>
      </c>
      <c r="F138" s="7">
        <f t="shared" si="28"/>
        <v>106.39</v>
      </c>
      <c r="G138" s="4">
        <f t="shared" si="29"/>
        <v>0</v>
      </c>
      <c r="H138" s="4">
        <f t="shared" si="30"/>
        <v>0</v>
      </c>
      <c r="I138" s="4">
        <f t="shared" si="33"/>
        <v>13359.01</v>
      </c>
      <c r="J138" s="4">
        <f t="shared" si="34"/>
        <v>33815.82</v>
      </c>
      <c r="K138" s="4">
        <f t="shared" si="35"/>
        <v>47174.83</v>
      </c>
      <c r="L138" s="1" t="str">
        <f t="shared" si="27"/>
        <v/>
      </c>
      <c r="M138" s="3">
        <v>132</v>
      </c>
    </row>
    <row r="139" spans="2:13" x14ac:dyDescent="0.25">
      <c r="B139" s="3">
        <v>133</v>
      </c>
      <c r="C139" s="4">
        <f t="shared" si="31"/>
        <v>186</v>
      </c>
      <c r="D139" s="4">
        <f t="shared" si="32"/>
        <v>13359.01</v>
      </c>
      <c r="E139" s="4">
        <f t="shared" si="23"/>
        <v>80.239999999999995</v>
      </c>
      <c r="F139" s="7">
        <f t="shared" si="28"/>
        <v>105.76</v>
      </c>
      <c r="G139" s="4">
        <f t="shared" si="29"/>
        <v>0</v>
      </c>
      <c r="H139" s="4">
        <f t="shared" si="30"/>
        <v>0</v>
      </c>
      <c r="I139" s="4">
        <f t="shared" si="33"/>
        <v>13278.77</v>
      </c>
      <c r="J139" s="4">
        <f t="shared" si="34"/>
        <v>34001.82</v>
      </c>
      <c r="K139" s="4">
        <f t="shared" si="35"/>
        <v>47280.59</v>
      </c>
      <c r="L139" s="1" t="str">
        <f t="shared" si="27"/>
        <v/>
      </c>
      <c r="M139" s="3">
        <v>133</v>
      </c>
    </row>
    <row r="140" spans="2:13" x14ac:dyDescent="0.25">
      <c r="B140" s="3">
        <v>134</v>
      </c>
      <c r="C140" s="4">
        <f t="shared" si="31"/>
        <v>186</v>
      </c>
      <c r="D140" s="4">
        <f t="shared" si="32"/>
        <v>13278.77</v>
      </c>
      <c r="E140" s="4">
        <f t="shared" si="23"/>
        <v>80.88</v>
      </c>
      <c r="F140" s="7">
        <f t="shared" si="28"/>
        <v>105.12</v>
      </c>
      <c r="G140" s="4">
        <f t="shared" si="29"/>
        <v>0</v>
      </c>
      <c r="H140" s="4">
        <f t="shared" si="30"/>
        <v>0</v>
      </c>
      <c r="I140" s="4">
        <f t="shared" si="33"/>
        <v>13197.89</v>
      </c>
      <c r="J140" s="4">
        <f t="shared" si="34"/>
        <v>34187.82</v>
      </c>
      <c r="K140" s="4">
        <f t="shared" si="35"/>
        <v>47385.71</v>
      </c>
      <c r="L140" s="1" t="str">
        <f t="shared" si="27"/>
        <v/>
      </c>
      <c r="M140" s="3">
        <v>134</v>
      </c>
    </row>
    <row r="141" spans="2:13" x14ac:dyDescent="0.25">
      <c r="B141" s="3">
        <v>135</v>
      </c>
      <c r="C141" s="4">
        <f t="shared" si="31"/>
        <v>186</v>
      </c>
      <c r="D141" s="4">
        <f t="shared" si="32"/>
        <v>13197.89</v>
      </c>
      <c r="E141" s="4">
        <f t="shared" si="23"/>
        <v>81.52</v>
      </c>
      <c r="F141" s="7">
        <f t="shared" si="28"/>
        <v>104.48</v>
      </c>
      <c r="G141" s="4">
        <f t="shared" si="29"/>
        <v>0</v>
      </c>
      <c r="H141" s="4">
        <f t="shared" si="30"/>
        <v>0</v>
      </c>
      <c r="I141" s="4">
        <f t="shared" si="33"/>
        <v>13116.37</v>
      </c>
      <c r="J141" s="4">
        <f t="shared" si="34"/>
        <v>34373.82</v>
      </c>
      <c r="K141" s="4">
        <f t="shared" si="35"/>
        <v>47490.19</v>
      </c>
      <c r="L141" s="1" t="str">
        <f t="shared" si="27"/>
        <v/>
      </c>
      <c r="M141" s="3">
        <v>135</v>
      </c>
    </row>
    <row r="142" spans="2:13" x14ac:dyDescent="0.25">
      <c r="B142" s="3">
        <v>136</v>
      </c>
      <c r="C142" s="4">
        <f t="shared" si="31"/>
        <v>186</v>
      </c>
      <c r="D142" s="4">
        <f t="shared" si="32"/>
        <v>13116.37</v>
      </c>
      <c r="E142" s="4">
        <f t="shared" si="23"/>
        <v>82.16</v>
      </c>
      <c r="F142" s="7">
        <f t="shared" si="28"/>
        <v>103.84</v>
      </c>
      <c r="G142" s="4">
        <f t="shared" si="29"/>
        <v>0</v>
      </c>
      <c r="H142" s="4">
        <f t="shared" si="30"/>
        <v>0</v>
      </c>
      <c r="I142" s="4">
        <f t="shared" si="33"/>
        <v>13034.21</v>
      </c>
      <c r="J142" s="4">
        <f t="shared" si="34"/>
        <v>34559.82</v>
      </c>
      <c r="K142" s="4">
        <f t="shared" si="35"/>
        <v>47594.03</v>
      </c>
      <c r="L142" s="1" t="str">
        <f t="shared" si="27"/>
        <v/>
      </c>
      <c r="M142" s="3">
        <v>136</v>
      </c>
    </row>
    <row r="143" spans="2:13" x14ac:dyDescent="0.25">
      <c r="B143" s="3">
        <v>137</v>
      </c>
      <c r="C143" s="4">
        <f t="shared" si="31"/>
        <v>186</v>
      </c>
      <c r="D143" s="4">
        <f t="shared" si="32"/>
        <v>13034.21</v>
      </c>
      <c r="E143" s="4">
        <f t="shared" si="23"/>
        <v>82.81</v>
      </c>
      <c r="F143" s="7">
        <f t="shared" si="28"/>
        <v>103.19</v>
      </c>
      <c r="G143" s="4">
        <f t="shared" si="29"/>
        <v>0</v>
      </c>
      <c r="H143" s="4">
        <f t="shared" si="30"/>
        <v>0</v>
      </c>
      <c r="I143" s="4">
        <f t="shared" si="33"/>
        <v>12951.4</v>
      </c>
      <c r="J143" s="4">
        <f t="shared" si="34"/>
        <v>34745.82</v>
      </c>
      <c r="K143" s="4">
        <f t="shared" si="35"/>
        <v>47697.22</v>
      </c>
      <c r="L143" s="1" t="str">
        <f t="shared" si="27"/>
        <v/>
      </c>
      <c r="M143" s="3">
        <v>137</v>
      </c>
    </row>
    <row r="144" spans="2:13" x14ac:dyDescent="0.25">
      <c r="B144" s="3">
        <v>138</v>
      </c>
      <c r="C144" s="4">
        <f t="shared" si="31"/>
        <v>186</v>
      </c>
      <c r="D144" s="4">
        <f t="shared" si="32"/>
        <v>12951.4</v>
      </c>
      <c r="E144" s="4">
        <f t="shared" si="23"/>
        <v>83.47</v>
      </c>
      <c r="F144" s="7">
        <f t="shared" si="28"/>
        <v>102.53</v>
      </c>
      <c r="G144" s="4">
        <f t="shared" si="29"/>
        <v>0</v>
      </c>
      <c r="H144" s="4">
        <f t="shared" si="30"/>
        <v>0</v>
      </c>
      <c r="I144" s="4">
        <f t="shared" si="33"/>
        <v>12867.93</v>
      </c>
      <c r="J144" s="4">
        <f t="shared" si="34"/>
        <v>34931.82</v>
      </c>
      <c r="K144" s="4">
        <f t="shared" si="35"/>
        <v>47799.75</v>
      </c>
      <c r="L144" s="1" t="str">
        <f t="shared" si="27"/>
        <v/>
      </c>
      <c r="M144" s="3">
        <v>138</v>
      </c>
    </row>
    <row r="145" spans="2:13" x14ac:dyDescent="0.25">
      <c r="B145" s="3">
        <v>139</v>
      </c>
      <c r="C145" s="4">
        <f t="shared" si="31"/>
        <v>186</v>
      </c>
      <c r="D145" s="4">
        <f t="shared" si="32"/>
        <v>12867.93</v>
      </c>
      <c r="E145" s="4">
        <f t="shared" si="23"/>
        <v>84.13</v>
      </c>
      <c r="F145" s="7">
        <f t="shared" si="28"/>
        <v>101.87</v>
      </c>
      <c r="G145" s="4">
        <f t="shared" si="29"/>
        <v>0</v>
      </c>
      <c r="H145" s="4">
        <f t="shared" si="30"/>
        <v>0</v>
      </c>
      <c r="I145" s="4">
        <f t="shared" si="33"/>
        <v>12783.8</v>
      </c>
      <c r="J145" s="4">
        <f t="shared" si="34"/>
        <v>35117.82</v>
      </c>
      <c r="K145" s="4">
        <f t="shared" si="35"/>
        <v>47901.619999999995</v>
      </c>
      <c r="L145" s="1" t="str">
        <f t="shared" si="27"/>
        <v/>
      </c>
      <c r="M145" s="3">
        <v>139</v>
      </c>
    </row>
    <row r="146" spans="2:13" x14ac:dyDescent="0.25">
      <c r="B146" s="3">
        <v>140</v>
      </c>
      <c r="C146" s="4">
        <f t="shared" si="31"/>
        <v>186</v>
      </c>
      <c r="D146" s="4">
        <f t="shared" si="32"/>
        <v>12783.8</v>
      </c>
      <c r="E146" s="4">
        <f t="shared" si="23"/>
        <v>84.79</v>
      </c>
      <c r="F146" s="7">
        <f t="shared" si="28"/>
        <v>101.21</v>
      </c>
      <c r="G146" s="4">
        <f t="shared" si="29"/>
        <v>0</v>
      </c>
      <c r="H146" s="4">
        <f t="shared" si="30"/>
        <v>0</v>
      </c>
      <c r="I146" s="4">
        <f t="shared" si="33"/>
        <v>12699.01</v>
      </c>
      <c r="J146" s="4">
        <f t="shared" si="34"/>
        <v>35303.82</v>
      </c>
      <c r="K146" s="4">
        <f t="shared" si="35"/>
        <v>48002.83</v>
      </c>
      <c r="L146" s="1" t="str">
        <f t="shared" si="27"/>
        <v/>
      </c>
      <c r="M146" s="3">
        <v>140</v>
      </c>
    </row>
    <row r="147" spans="2:13" x14ac:dyDescent="0.25">
      <c r="B147" s="3">
        <v>141</v>
      </c>
      <c r="C147" s="4">
        <f t="shared" si="31"/>
        <v>186</v>
      </c>
      <c r="D147" s="4">
        <f t="shared" si="32"/>
        <v>12699.01</v>
      </c>
      <c r="E147" s="4">
        <f t="shared" si="23"/>
        <v>85.47</v>
      </c>
      <c r="F147" s="7">
        <f t="shared" si="28"/>
        <v>100.53</v>
      </c>
      <c r="G147" s="4">
        <f t="shared" si="29"/>
        <v>0</v>
      </c>
      <c r="H147" s="4">
        <f t="shared" si="30"/>
        <v>0</v>
      </c>
      <c r="I147" s="4">
        <f t="shared" si="33"/>
        <v>12613.54</v>
      </c>
      <c r="J147" s="4">
        <f t="shared" si="34"/>
        <v>35489.82</v>
      </c>
      <c r="K147" s="4">
        <f t="shared" si="35"/>
        <v>48103.360000000001</v>
      </c>
      <c r="L147" s="1" t="str">
        <f t="shared" si="27"/>
        <v/>
      </c>
      <c r="M147" s="3">
        <v>141</v>
      </c>
    </row>
    <row r="148" spans="2:13" x14ac:dyDescent="0.25">
      <c r="B148" s="3">
        <v>142</v>
      </c>
      <c r="C148" s="4">
        <f t="shared" si="31"/>
        <v>186</v>
      </c>
      <c r="D148" s="4">
        <f t="shared" si="32"/>
        <v>12613.54</v>
      </c>
      <c r="E148" s="4">
        <f t="shared" si="23"/>
        <v>86.14</v>
      </c>
      <c r="F148" s="7">
        <f t="shared" si="28"/>
        <v>99.86</v>
      </c>
      <c r="G148" s="4">
        <f t="shared" si="29"/>
        <v>0</v>
      </c>
      <c r="H148" s="4">
        <f t="shared" si="30"/>
        <v>0</v>
      </c>
      <c r="I148" s="4">
        <f t="shared" si="33"/>
        <v>12527.4</v>
      </c>
      <c r="J148" s="4">
        <f t="shared" si="34"/>
        <v>35675.82</v>
      </c>
      <c r="K148" s="4">
        <f t="shared" si="35"/>
        <v>48203.22</v>
      </c>
      <c r="L148" s="1" t="str">
        <f t="shared" si="27"/>
        <v/>
      </c>
      <c r="M148" s="3">
        <v>142</v>
      </c>
    </row>
    <row r="149" spans="2:13" x14ac:dyDescent="0.25">
      <c r="B149" s="3">
        <v>143</v>
      </c>
      <c r="C149" s="4">
        <f t="shared" si="31"/>
        <v>186</v>
      </c>
      <c r="D149" s="4">
        <f t="shared" si="32"/>
        <v>12527.4</v>
      </c>
      <c r="E149" s="4">
        <f t="shared" si="23"/>
        <v>86.82</v>
      </c>
      <c r="F149" s="7">
        <f t="shared" si="28"/>
        <v>99.18</v>
      </c>
      <c r="G149" s="4">
        <f t="shared" si="29"/>
        <v>0</v>
      </c>
      <c r="H149" s="4">
        <f t="shared" si="30"/>
        <v>0</v>
      </c>
      <c r="I149" s="4">
        <f t="shared" si="33"/>
        <v>12440.58</v>
      </c>
      <c r="J149" s="4">
        <f t="shared" si="34"/>
        <v>35861.82</v>
      </c>
      <c r="K149" s="4">
        <f t="shared" si="35"/>
        <v>48302.400000000001</v>
      </c>
      <c r="L149" s="1" t="str">
        <f t="shared" si="27"/>
        <v/>
      </c>
      <c r="M149" s="3">
        <v>143</v>
      </c>
    </row>
    <row r="150" spans="2:13" x14ac:dyDescent="0.25">
      <c r="B150" s="3">
        <v>144</v>
      </c>
      <c r="C150" s="4">
        <f t="shared" si="31"/>
        <v>186</v>
      </c>
      <c r="D150" s="4">
        <f t="shared" si="32"/>
        <v>12440.58</v>
      </c>
      <c r="E150" s="4">
        <f t="shared" ref="E150:E213" si="36">IFERROR(ROUND(
IF($B150 &lt;= Int_Only_Term, Phase1_Payment_Amount - $F150,
IF($B150&lt;= Addl_Payment_Month, MIN($I149, Phase2_Payment_Amount - $F150),
IF(OR(Addl_Payment_Month="",Addl_Payment_Month=0,Addl_Payment_Month&lt;=Int_Only_Term,Addl_Payment="",Addl_Payment=0),MIN($I149, Phase2_Payment_Amount - $F150),
MIN($I149, Phase3_Payment_Amount - $F150)))),2),"ERROR")</f>
        <v>87.51</v>
      </c>
      <c r="F150" s="7">
        <f t="shared" si="28"/>
        <v>98.49</v>
      </c>
      <c r="G150" s="4">
        <f t="shared" si="29"/>
        <v>0</v>
      </c>
      <c r="H150" s="4">
        <f t="shared" si="30"/>
        <v>0</v>
      </c>
      <c r="I150" s="4">
        <f t="shared" si="33"/>
        <v>12353.07</v>
      </c>
      <c r="J150" s="4">
        <f t="shared" si="34"/>
        <v>36047.82</v>
      </c>
      <c r="K150" s="4">
        <f t="shared" si="35"/>
        <v>48400.89</v>
      </c>
      <c r="L150" s="1" t="str">
        <f t="shared" si="27"/>
        <v/>
      </c>
      <c r="M150" s="3">
        <v>144</v>
      </c>
    </row>
    <row r="151" spans="2:13" x14ac:dyDescent="0.25">
      <c r="B151" s="3">
        <v>145</v>
      </c>
      <c r="C151" s="4">
        <f t="shared" ref="C151:C187" si="37">E151+F151</f>
        <v>186</v>
      </c>
      <c r="D151" s="4">
        <f t="shared" ref="D151:D187" si="38">I150</f>
        <v>12353.07</v>
      </c>
      <c r="E151" s="4">
        <f t="shared" si="36"/>
        <v>88.2</v>
      </c>
      <c r="F151" s="7">
        <f t="shared" ref="F151:F187" si="39">IFERROR(ROUND(D151*Loan_Rate/12,2),"ERROR")</f>
        <v>97.8</v>
      </c>
      <c r="G151" s="4">
        <f t="shared" si="29"/>
        <v>0</v>
      </c>
      <c r="H151" s="4">
        <f t="shared" si="30"/>
        <v>0</v>
      </c>
      <c r="I151" s="4">
        <f t="shared" ref="I151:I187" si="40">ROUND(D151-E151-G151-H151,2)</f>
        <v>12264.87</v>
      </c>
      <c r="J151" s="4">
        <f t="shared" ref="J151:J187" si="41">IF(C151=0,,SUM(E151:G151)+J150)</f>
        <v>36233.82</v>
      </c>
      <c r="K151" s="4">
        <f t="shared" ref="K151:K187" si="42">I151+J151</f>
        <v>48498.69</v>
      </c>
      <c r="L151" s="1" t="str">
        <f t="shared" si="27"/>
        <v/>
      </c>
      <c r="M151" s="3">
        <v>145</v>
      </c>
    </row>
    <row r="152" spans="2:13" x14ac:dyDescent="0.25">
      <c r="B152" s="3">
        <v>146</v>
      </c>
      <c r="C152" s="4">
        <f t="shared" si="37"/>
        <v>186</v>
      </c>
      <c r="D152" s="4">
        <f t="shared" si="38"/>
        <v>12264.87</v>
      </c>
      <c r="E152" s="4">
        <f t="shared" si="36"/>
        <v>88.9</v>
      </c>
      <c r="F152" s="7">
        <f t="shared" si="39"/>
        <v>97.1</v>
      </c>
      <c r="G152" s="4">
        <f t="shared" si="29"/>
        <v>0</v>
      </c>
      <c r="H152" s="4">
        <f t="shared" si="30"/>
        <v>0</v>
      </c>
      <c r="I152" s="4">
        <f t="shared" si="40"/>
        <v>12175.97</v>
      </c>
      <c r="J152" s="4">
        <f t="shared" si="41"/>
        <v>36419.82</v>
      </c>
      <c r="K152" s="4">
        <f t="shared" si="42"/>
        <v>48595.79</v>
      </c>
      <c r="L152" s="1" t="str">
        <f t="shared" si="27"/>
        <v/>
      </c>
      <c r="M152" s="3">
        <v>146</v>
      </c>
    </row>
    <row r="153" spans="2:13" x14ac:dyDescent="0.25">
      <c r="B153" s="3">
        <v>147</v>
      </c>
      <c r="C153" s="4">
        <f t="shared" si="37"/>
        <v>186</v>
      </c>
      <c r="D153" s="4">
        <f t="shared" si="38"/>
        <v>12175.97</v>
      </c>
      <c r="E153" s="4">
        <f t="shared" si="36"/>
        <v>89.61</v>
      </c>
      <c r="F153" s="7">
        <f t="shared" si="39"/>
        <v>96.39</v>
      </c>
      <c r="G153" s="4">
        <f t="shared" si="29"/>
        <v>0</v>
      </c>
      <c r="H153" s="4">
        <f t="shared" si="30"/>
        <v>0</v>
      </c>
      <c r="I153" s="4">
        <f t="shared" si="40"/>
        <v>12086.36</v>
      </c>
      <c r="J153" s="4">
        <f t="shared" si="41"/>
        <v>36605.82</v>
      </c>
      <c r="K153" s="4">
        <f t="shared" si="42"/>
        <v>48692.18</v>
      </c>
      <c r="L153" s="1" t="str">
        <f t="shared" si="27"/>
        <v/>
      </c>
      <c r="M153" s="3">
        <v>147</v>
      </c>
    </row>
    <row r="154" spans="2:13" x14ac:dyDescent="0.25">
      <c r="B154" s="3">
        <v>148</v>
      </c>
      <c r="C154" s="4">
        <f t="shared" si="37"/>
        <v>186</v>
      </c>
      <c r="D154" s="4">
        <f t="shared" si="38"/>
        <v>12086.36</v>
      </c>
      <c r="E154" s="4">
        <f t="shared" si="36"/>
        <v>90.32</v>
      </c>
      <c r="F154" s="7">
        <f t="shared" si="39"/>
        <v>95.68</v>
      </c>
      <c r="G154" s="4">
        <f t="shared" si="29"/>
        <v>0</v>
      </c>
      <c r="H154" s="4">
        <f t="shared" si="30"/>
        <v>0</v>
      </c>
      <c r="I154" s="4">
        <f t="shared" si="40"/>
        <v>11996.04</v>
      </c>
      <c r="J154" s="4">
        <f t="shared" si="41"/>
        <v>36791.82</v>
      </c>
      <c r="K154" s="4">
        <f t="shared" si="42"/>
        <v>48787.86</v>
      </c>
      <c r="L154" s="1" t="str">
        <f t="shared" si="27"/>
        <v/>
      </c>
      <c r="M154" s="3">
        <v>148</v>
      </c>
    </row>
    <row r="155" spans="2:13" x14ac:dyDescent="0.25">
      <c r="B155" s="3">
        <v>149</v>
      </c>
      <c r="C155" s="4">
        <f t="shared" si="37"/>
        <v>186</v>
      </c>
      <c r="D155" s="4">
        <f t="shared" si="38"/>
        <v>11996.04</v>
      </c>
      <c r="E155" s="4">
        <f t="shared" si="36"/>
        <v>91.03</v>
      </c>
      <c r="F155" s="7">
        <f t="shared" si="39"/>
        <v>94.97</v>
      </c>
      <c r="G155" s="4">
        <f t="shared" si="29"/>
        <v>0</v>
      </c>
      <c r="H155" s="4">
        <f t="shared" si="30"/>
        <v>0</v>
      </c>
      <c r="I155" s="4">
        <f t="shared" si="40"/>
        <v>11905.01</v>
      </c>
      <c r="J155" s="4">
        <f t="shared" si="41"/>
        <v>36977.82</v>
      </c>
      <c r="K155" s="4">
        <f t="shared" si="42"/>
        <v>48882.83</v>
      </c>
      <c r="L155" s="1" t="str">
        <f t="shared" si="27"/>
        <v/>
      </c>
      <c r="M155" s="3">
        <v>149</v>
      </c>
    </row>
    <row r="156" spans="2:13" x14ac:dyDescent="0.25">
      <c r="B156" s="3">
        <v>150</v>
      </c>
      <c r="C156" s="4">
        <f t="shared" si="37"/>
        <v>186</v>
      </c>
      <c r="D156" s="4">
        <f t="shared" si="38"/>
        <v>11905.01</v>
      </c>
      <c r="E156" s="4">
        <f t="shared" si="36"/>
        <v>91.75</v>
      </c>
      <c r="F156" s="7">
        <f t="shared" si="39"/>
        <v>94.25</v>
      </c>
      <c r="G156" s="4">
        <f t="shared" si="29"/>
        <v>0</v>
      </c>
      <c r="H156" s="4">
        <f t="shared" si="30"/>
        <v>0</v>
      </c>
      <c r="I156" s="4">
        <f t="shared" si="40"/>
        <v>11813.26</v>
      </c>
      <c r="J156" s="4">
        <f t="shared" si="41"/>
        <v>37163.82</v>
      </c>
      <c r="K156" s="4">
        <f t="shared" si="42"/>
        <v>48977.08</v>
      </c>
      <c r="L156" s="1" t="str">
        <f t="shared" si="27"/>
        <v/>
      </c>
      <c r="M156" s="3">
        <v>150</v>
      </c>
    </row>
    <row r="157" spans="2:13" x14ac:dyDescent="0.25">
      <c r="B157" s="3">
        <v>151</v>
      </c>
      <c r="C157" s="4">
        <f t="shared" si="37"/>
        <v>186</v>
      </c>
      <c r="D157" s="4">
        <f t="shared" si="38"/>
        <v>11813.26</v>
      </c>
      <c r="E157" s="4">
        <f t="shared" si="36"/>
        <v>92.48</v>
      </c>
      <c r="F157" s="7">
        <f t="shared" si="39"/>
        <v>93.52</v>
      </c>
      <c r="G157" s="4">
        <f t="shared" si="29"/>
        <v>0</v>
      </c>
      <c r="H157" s="4">
        <f t="shared" si="30"/>
        <v>0</v>
      </c>
      <c r="I157" s="4">
        <f t="shared" si="40"/>
        <v>11720.78</v>
      </c>
      <c r="J157" s="4">
        <f t="shared" si="41"/>
        <v>37349.82</v>
      </c>
      <c r="K157" s="4">
        <f t="shared" si="42"/>
        <v>49070.6</v>
      </c>
      <c r="L157" s="1" t="str">
        <f t="shared" si="27"/>
        <v/>
      </c>
      <c r="M157" s="3">
        <v>151</v>
      </c>
    </row>
    <row r="158" spans="2:13" x14ac:dyDescent="0.25">
      <c r="B158" s="3">
        <v>152</v>
      </c>
      <c r="C158" s="4">
        <f t="shared" si="37"/>
        <v>186</v>
      </c>
      <c r="D158" s="4">
        <f t="shared" si="38"/>
        <v>11720.78</v>
      </c>
      <c r="E158" s="4">
        <f t="shared" si="36"/>
        <v>93.21</v>
      </c>
      <c r="F158" s="7">
        <f t="shared" si="39"/>
        <v>92.79</v>
      </c>
      <c r="G158" s="4">
        <f t="shared" si="29"/>
        <v>0</v>
      </c>
      <c r="H158" s="4">
        <f t="shared" si="30"/>
        <v>0</v>
      </c>
      <c r="I158" s="4">
        <f t="shared" si="40"/>
        <v>11627.57</v>
      </c>
      <c r="J158" s="4">
        <f t="shared" si="41"/>
        <v>37535.82</v>
      </c>
      <c r="K158" s="4">
        <f t="shared" si="42"/>
        <v>49163.39</v>
      </c>
      <c r="L158" s="1" t="str">
        <f t="shared" si="27"/>
        <v/>
      </c>
      <c r="M158" s="3">
        <v>152</v>
      </c>
    </row>
    <row r="159" spans="2:13" x14ac:dyDescent="0.25">
      <c r="B159" s="3">
        <v>153</v>
      </c>
      <c r="C159" s="4">
        <f t="shared" si="37"/>
        <v>186</v>
      </c>
      <c r="D159" s="4">
        <f t="shared" si="38"/>
        <v>11627.57</v>
      </c>
      <c r="E159" s="4">
        <f t="shared" si="36"/>
        <v>93.95</v>
      </c>
      <c r="F159" s="7">
        <f t="shared" si="39"/>
        <v>92.05</v>
      </c>
      <c r="G159" s="4">
        <f t="shared" si="29"/>
        <v>0</v>
      </c>
      <c r="H159" s="4">
        <f t="shared" si="30"/>
        <v>0</v>
      </c>
      <c r="I159" s="4">
        <f t="shared" si="40"/>
        <v>11533.62</v>
      </c>
      <c r="J159" s="4">
        <f t="shared" si="41"/>
        <v>37721.82</v>
      </c>
      <c r="K159" s="4">
        <f t="shared" si="42"/>
        <v>49255.44</v>
      </c>
      <c r="L159" s="1" t="str">
        <f t="shared" si="27"/>
        <v/>
      </c>
      <c r="M159" s="3">
        <v>153</v>
      </c>
    </row>
    <row r="160" spans="2:13" x14ac:dyDescent="0.25">
      <c r="B160" s="3">
        <v>154</v>
      </c>
      <c r="C160" s="4">
        <f t="shared" si="37"/>
        <v>186</v>
      </c>
      <c r="D160" s="4">
        <f t="shared" si="38"/>
        <v>11533.62</v>
      </c>
      <c r="E160" s="4">
        <f t="shared" si="36"/>
        <v>94.69</v>
      </c>
      <c r="F160" s="7">
        <f t="shared" si="39"/>
        <v>91.31</v>
      </c>
      <c r="G160" s="4">
        <f t="shared" si="29"/>
        <v>0</v>
      </c>
      <c r="H160" s="4">
        <f t="shared" si="30"/>
        <v>0</v>
      </c>
      <c r="I160" s="4">
        <f t="shared" si="40"/>
        <v>11438.93</v>
      </c>
      <c r="J160" s="4">
        <f t="shared" si="41"/>
        <v>37907.82</v>
      </c>
      <c r="K160" s="4">
        <f t="shared" si="42"/>
        <v>49346.75</v>
      </c>
      <c r="L160" s="1" t="str">
        <f t="shared" si="27"/>
        <v/>
      </c>
      <c r="M160" s="3">
        <v>154</v>
      </c>
    </row>
    <row r="161" spans="2:13" x14ac:dyDescent="0.25">
      <c r="B161" s="3">
        <v>155</v>
      </c>
      <c r="C161" s="4">
        <f t="shared" si="37"/>
        <v>186</v>
      </c>
      <c r="D161" s="4">
        <f t="shared" si="38"/>
        <v>11438.93</v>
      </c>
      <c r="E161" s="4">
        <f t="shared" si="36"/>
        <v>95.44</v>
      </c>
      <c r="F161" s="7">
        <f t="shared" si="39"/>
        <v>90.56</v>
      </c>
      <c r="G161" s="4">
        <f t="shared" si="29"/>
        <v>0</v>
      </c>
      <c r="H161" s="4">
        <f t="shared" si="30"/>
        <v>0</v>
      </c>
      <c r="I161" s="4">
        <f t="shared" si="40"/>
        <v>11343.49</v>
      </c>
      <c r="J161" s="4">
        <f t="shared" si="41"/>
        <v>38093.82</v>
      </c>
      <c r="K161" s="4">
        <f t="shared" si="42"/>
        <v>49437.31</v>
      </c>
      <c r="L161" s="1" t="str">
        <f t="shared" si="27"/>
        <v/>
      </c>
      <c r="M161" s="3">
        <v>155</v>
      </c>
    </row>
    <row r="162" spans="2:13" x14ac:dyDescent="0.25">
      <c r="B162" s="3">
        <v>156</v>
      </c>
      <c r="C162" s="4">
        <f t="shared" si="37"/>
        <v>186</v>
      </c>
      <c r="D162" s="4">
        <f t="shared" si="38"/>
        <v>11343.49</v>
      </c>
      <c r="E162" s="4">
        <f t="shared" si="36"/>
        <v>96.2</v>
      </c>
      <c r="F162" s="7">
        <f t="shared" si="39"/>
        <v>89.8</v>
      </c>
      <c r="G162" s="4">
        <f t="shared" si="29"/>
        <v>0</v>
      </c>
      <c r="H162" s="4">
        <f t="shared" si="30"/>
        <v>0</v>
      </c>
      <c r="I162" s="4">
        <f t="shared" si="40"/>
        <v>11247.29</v>
      </c>
      <c r="J162" s="4">
        <f t="shared" si="41"/>
        <v>38279.82</v>
      </c>
      <c r="K162" s="4">
        <f t="shared" si="42"/>
        <v>49527.11</v>
      </c>
      <c r="L162" s="1" t="str">
        <f t="shared" si="27"/>
        <v/>
      </c>
      <c r="M162" s="3">
        <v>156</v>
      </c>
    </row>
    <row r="163" spans="2:13" x14ac:dyDescent="0.25">
      <c r="B163" s="3">
        <v>157</v>
      </c>
      <c r="C163" s="4">
        <f t="shared" si="37"/>
        <v>186</v>
      </c>
      <c r="D163" s="4">
        <f t="shared" si="38"/>
        <v>11247.29</v>
      </c>
      <c r="E163" s="4">
        <f t="shared" si="36"/>
        <v>96.96</v>
      </c>
      <c r="F163" s="7">
        <f t="shared" si="39"/>
        <v>89.04</v>
      </c>
      <c r="G163" s="4">
        <f t="shared" si="29"/>
        <v>0</v>
      </c>
      <c r="H163" s="4">
        <f t="shared" si="30"/>
        <v>0</v>
      </c>
      <c r="I163" s="4">
        <f t="shared" si="40"/>
        <v>11150.33</v>
      </c>
      <c r="J163" s="4">
        <f t="shared" si="41"/>
        <v>38465.82</v>
      </c>
      <c r="K163" s="4">
        <f t="shared" si="42"/>
        <v>49616.15</v>
      </c>
      <c r="L163" s="1" t="str">
        <f t="shared" si="27"/>
        <v/>
      </c>
      <c r="M163" s="3">
        <v>157</v>
      </c>
    </row>
    <row r="164" spans="2:13" x14ac:dyDescent="0.25">
      <c r="B164" s="3">
        <v>158</v>
      </c>
      <c r="C164" s="4">
        <f t="shared" si="37"/>
        <v>186</v>
      </c>
      <c r="D164" s="4">
        <f t="shared" si="38"/>
        <v>11150.33</v>
      </c>
      <c r="E164" s="4">
        <f t="shared" si="36"/>
        <v>97.73</v>
      </c>
      <c r="F164" s="7">
        <f t="shared" si="39"/>
        <v>88.27</v>
      </c>
      <c r="G164" s="4">
        <f t="shared" si="29"/>
        <v>0</v>
      </c>
      <c r="H164" s="4">
        <f t="shared" si="30"/>
        <v>0</v>
      </c>
      <c r="I164" s="4">
        <f t="shared" si="40"/>
        <v>11052.6</v>
      </c>
      <c r="J164" s="4">
        <f t="shared" si="41"/>
        <v>38651.82</v>
      </c>
      <c r="K164" s="4">
        <f t="shared" si="42"/>
        <v>49704.42</v>
      </c>
      <c r="L164" s="1" t="str">
        <f t="shared" si="27"/>
        <v/>
      </c>
      <c r="M164" s="3">
        <v>158</v>
      </c>
    </row>
    <row r="165" spans="2:13" x14ac:dyDescent="0.25">
      <c r="B165" s="3">
        <v>159</v>
      </c>
      <c r="C165" s="4">
        <f t="shared" si="37"/>
        <v>186</v>
      </c>
      <c r="D165" s="4">
        <f t="shared" si="38"/>
        <v>11052.6</v>
      </c>
      <c r="E165" s="4">
        <f t="shared" si="36"/>
        <v>98.5</v>
      </c>
      <c r="F165" s="7">
        <f t="shared" si="39"/>
        <v>87.5</v>
      </c>
      <c r="G165" s="4">
        <f t="shared" si="29"/>
        <v>0</v>
      </c>
      <c r="H165" s="4">
        <f t="shared" si="30"/>
        <v>0</v>
      </c>
      <c r="I165" s="4">
        <f t="shared" si="40"/>
        <v>10954.1</v>
      </c>
      <c r="J165" s="4">
        <f t="shared" si="41"/>
        <v>38837.82</v>
      </c>
      <c r="K165" s="4">
        <f t="shared" si="42"/>
        <v>49791.92</v>
      </c>
      <c r="L165" s="1" t="str">
        <f t="shared" si="27"/>
        <v/>
      </c>
      <c r="M165" s="3">
        <v>159</v>
      </c>
    </row>
    <row r="166" spans="2:13" x14ac:dyDescent="0.25">
      <c r="B166" s="3">
        <v>160</v>
      </c>
      <c r="C166" s="4">
        <f t="shared" si="37"/>
        <v>186</v>
      </c>
      <c r="D166" s="4">
        <f t="shared" si="38"/>
        <v>10954.1</v>
      </c>
      <c r="E166" s="4">
        <f t="shared" si="36"/>
        <v>99.28</v>
      </c>
      <c r="F166" s="7">
        <f t="shared" si="39"/>
        <v>86.72</v>
      </c>
      <c r="G166" s="4">
        <f t="shared" si="29"/>
        <v>0</v>
      </c>
      <c r="H166" s="4">
        <f t="shared" si="30"/>
        <v>0</v>
      </c>
      <c r="I166" s="4">
        <f t="shared" si="40"/>
        <v>10854.82</v>
      </c>
      <c r="J166" s="4">
        <f t="shared" si="41"/>
        <v>39023.82</v>
      </c>
      <c r="K166" s="4">
        <f t="shared" si="42"/>
        <v>49878.64</v>
      </c>
      <c r="L166" s="1" t="str">
        <f t="shared" si="27"/>
        <v/>
      </c>
      <c r="M166" s="3">
        <v>160</v>
      </c>
    </row>
    <row r="167" spans="2:13" x14ac:dyDescent="0.25">
      <c r="B167" s="3">
        <v>161</v>
      </c>
      <c r="C167" s="4">
        <f t="shared" si="37"/>
        <v>186</v>
      </c>
      <c r="D167" s="4">
        <f t="shared" si="38"/>
        <v>10854.82</v>
      </c>
      <c r="E167" s="4">
        <f t="shared" si="36"/>
        <v>100.07</v>
      </c>
      <c r="F167" s="7">
        <f t="shared" si="39"/>
        <v>85.93</v>
      </c>
      <c r="G167" s="4">
        <f t="shared" si="29"/>
        <v>0</v>
      </c>
      <c r="H167" s="4">
        <f t="shared" si="30"/>
        <v>0</v>
      </c>
      <c r="I167" s="4">
        <f t="shared" si="40"/>
        <v>10754.75</v>
      </c>
      <c r="J167" s="4">
        <f t="shared" si="41"/>
        <v>39209.82</v>
      </c>
      <c r="K167" s="4">
        <f t="shared" si="42"/>
        <v>49964.57</v>
      </c>
      <c r="L167" s="1" t="str">
        <f t="shared" si="27"/>
        <v/>
      </c>
      <c r="M167" s="3">
        <v>161</v>
      </c>
    </row>
    <row r="168" spans="2:13" x14ac:dyDescent="0.25">
      <c r="B168" s="3">
        <v>162</v>
      </c>
      <c r="C168" s="4">
        <f t="shared" si="37"/>
        <v>186</v>
      </c>
      <c r="D168" s="4">
        <f t="shared" si="38"/>
        <v>10754.75</v>
      </c>
      <c r="E168" s="4">
        <f t="shared" si="36"/>
        <v>100.86</v>
      </c>
      <c r="F168" s="7">
        <f t="shared" si="39"/>
        <v>85.14</v>
      </c>
      <c r="G168" s="4">
        <f t="shared" si="29"/>
        <v>0</v>
      </c>
      <c r="H168" s="4">
        <f t="shared" si="30"/>
        <v>0</v>
      </c>
      <c r="I168" s="4">
        <f t="shared" si="40"/>
        <v>10653.89</v>
      </c>
      <c r="J168" s="4">
        <f t="shared" si="41"/>
        <v>39395.82</v>
      </c>
      <c r="K168" s="4">
        <f t="shared" si="42"/>
        <v>50049.71</v>
      </c>
      <c r="L168" s="1" t="str">
        <f t="shared" si="27"/>
        <v/>
      </c>
      <c r="M168" s="3">
        <v>162</v>
      </c>
    </row>
    <row r="169" spans="2:13" x14ac:dyDescent="0.25">
      <c r="B169" s="3">
        <v>163</v>
      </c>
      <c r="C169" s="4">
        <f t="shared" si="37"/>
        <v>186</v>
      </c>
      <c r="D169" s="4">
        <f t="shared" si="38"/>
        <v>10653.89</v>
      </c>
      <c r="E169" s="4">
        <f t="shared" si="36"/>
        <v>101.66</v>
      </c>
      <c r="F169" s="7">
        <f t="shared" si="39"/>
        <v>84.34</v>
      </c>
      <c r="G169" s="4">
        <f t="shared" si="29"/>
        <v>0</v>
      </c>
      <c r="H169" s="4">
        <f t="shared" si="30"/>
        <v>0</v>
      </c>
      <c r="I169" s="4">
        <f t="shared" si="40"/>
        <v>10552.23</v>
      </c>
      <c r="J169" s="4">
        <f t="shared" si="41"/>
        <v>39581.82</v>
      </c>
      <c r="K169" s="4">
        <f t="shared" si="42"/>
        <v>50134.05</v>
      </c>
      <c r="L169" s="1" t="str">
        <f t="shared" si="27"/>
        <v/>
      </c>
      <c r="M169" s="3">
        <v>163</v>
      </c>
    </row>
    <row r="170" spans="2:13" x14ac:dyDescent="0.25">
      <c r="B170" s="3">
        <v>164</v>
      </c>
      <c r="C170" s="4">
        <f t="shared" si="37"/>
        <v>186</v>
      </c>
      <c r="D170" s="4">
        <f t="shared" si="38"/>
        <v>10552.23</v>
      </c>
      <c r="E170" s="4">
        <f t="shared" si="36"/>
        <v>102.46</v>
      </c>
      <c r="F170" s="7">
        <f t="shared" si="39"/>
        <v>83.54</v>
      </c>
      <c r="G170" s="4">
        <f t="shared" si="29"/>
        <v>0</v>
      </c>
      <c r="H170" s="4">
        <f t="shared" si="30"/>
        <v>0</v>
      </c>
      <c r="I170" s="4">
        <f t="shared" si="40"/>
        <v>10449.77</v>
      </c>
      <c r="J170" s="4">
        <f t="shared" si="41"/>
        <v>39767.82</v>
      </c>
      <c r="K170" s="4">
        <f t="shared" si="42"/>
        <v>50217.59</v>
      </c>
      <c r="L170" s="1" t="str">
        <f t="shared" si="27"/>
        <v/>
      </c>
      <c r="M170" s="3">
        <v>164</v>
      </c>
    </row>
    <row r="171" spans="2:13" x14ac:dyDescent="0.25">
      <c r="B171" s="3">
        <v>165</v>
      </c>
      <c r="C171" s="4">
        <f t="shared" si="37"/>
        <v>186</v>
      </c>
      <c r="D171" s="4">
        <f t="shared" si="38"/>
        <v>10449.77</v>
      </c>
      <c r="E171" s="4">
        <f t="shared" si="36"/>
        <v>103.27</v>
      </c>
      <c r="F171" s="7">
        <f t="shared" si="39"/>
        <v>82.73</v>
      </c>
      <c r="G171" s="4">
        <f t="shared" si="29"/>
        <v>0</v>
      </c>
      <c r="H171" s="4">
        <f t="shared" si="30"/>
        <v>0</v>
      </c>
      <c r="I171" s="4">
        <f t="shared" si="40"/>
        <v>10346.5</v>
      </c>
      <c r="J171" s="4">
        <f t="shared" si="41"/>
        <v>39953.82</v>
      </c>
      <c r="K171" s="4">
        <f t="shared" si="42"/>
        <v>50300.32</v>
      </c>
      <c r="L171" s="1" t="str">
        <f t="shared" si="27"/>
        <v/>
      </c>
      <c r="M171" s="3">
        <v>165</v>
      </c>
    </row>
    <row r="172" spans="2:13" x14ac:dyDescent="0.25">
      <c r="B172" s="3">
        <v>166</v>
      </c>
      <c r="C172" s="4">
        <f t="shared" si="37"/>
        <v>186</v>
      </c>
      <c r="D172" s="4">
        <f t="shared" si="38"/>
        <v>10346.5</v>
      </c>
      <c r="E172" s="4">
        <f t="shared" si="36"/>
        <v>104.09</v>
      </c>
      <c r="F172" s="7">
        <f t="shared" si="39"/>
        <v>81.91</v>
      </c>
      <c r="G172" s="4">
        <f t="shared" si="29"/>
        <v>0</v>
      </c>
      <c r="H172" s="4">
        <f t="shared" si="30"/>
        <v>0</v>
      </c>
      <c r="I172" s="4">
        <f t="shared" si="40"/>
        <v>10242.41</v>
      </c>
      <c r="J172" s="4">
        <f t="shared" si="41"/>
        <v>40139.82</v>
      </c>
      <c r="K172" s="4">
        <f t="shared" si="42"/>
        <v>50382.229999999996</v>
      </c>
      <c r="L172" s="1" t="str">
        <f t="shared" si="27"/>
        <v/>
      </c>
      <c r="M172" s="3">
        <v>166</v>
      </c>
    </row>
    <row r="173" spans="2:13" x14ac:dyDescent="0.25">
      <c r="B173" s="3">
        <v>167</v>
      </c>
      <c r="C173" s="4">
        <f t="shared" si="37"/>
        <v>186</v>
      </c>
      <c r="D173" s="4">
        <f t="shared" si="38"/>
        <v>10242.41</v>
      </c>
      <c r="E173" s="4">
        <f t="shared" si="36"/>
        <v>104.91</v>
      </c>
      <c r="F173" s="7">
        <f t="shared" si="39"/>
        <v>81.09</v>
      </c>
      <c r="G173" s="4">
        <f t="shared" si="29"/>
        <v>0</v>
      </c>
      <c r="H173" s="4">
        <f t="shared" si="30"/>
        <v>0</v>
      </c>
      <c r="I173" s="4">
        <f t="shared" si="40"/>
        <v>10137.5</v>
      </c>
      <c r="J173" s="4">
        <f t="shared" si="41"/>
        <v>40325.82</v>
      </c>
      <c r="K173" s="4">
        <f t="shared" si="42"/>
        <v>50463.32</v>
      </c>
      <c r="L173" s="1" t="str">
        <f t="shared" si="27"/>
        <v/>
      </c>
      <c r="M173" s="3">
        <v>167</v>
      </c>
    </row>
    <row r="174" spans="2:13" x14ac:dyDescent="0.25">
      <c r="B174" s="3">
        <v>168</v>
      </c>
      <c r="C174" s="4">
        <f t="shared" si="37"/>
        <v>186</v>
      </c>
      <c r="D174" s="4">
        <f t="shared" si="38"/>
        <v>10137.5</v>
      </c>
      <c r="E174" s="4">
        <f t="shared" si="36"/>
        <v>105.74</v>
      </c>
      <c r="F174" s="7">
        <f t="shared" si="39"/>
        <v>80.260000000000005</v>
      </c>
      <c r="G174" s="4">
        <f t="shared" si="29"/>
        <v>0</v>
      </c>
      <c r="H174" s="4">
        <f t="shared" si="30"/>
        <v>0</v>
      </c>
      <c r="I174" s="4">
        <f t="shared" si="40"/>
        <v>10031.76</v>
      </c>
      <c r="J174" s="4">
        <f t="shared" si="41"/>
        <v>40511.82</v>
      </c>
      <c r="K174" s="4">
        <f t="shared" si="42"/>
        <v>50543.58</v>
      </c>
      <c r="L174" s="1" t="str">
        <f t="shared" si="27"/>
        <v/>
      </c>
      <c r="M174" s="3">
        <v>168</v>
      </c>
    </row>
    <row r="175" spans="2:13" x14ac:dyDescent="0.25">
      <c r="B175" s="3">
        <v>169</v>
      </c>
      <c r="C175" s="4">
        <f t="shared" si="37"/>
        <v>186</v>
      </c>
      <c r="D175" s="4">
        <f t="shared" si="38"/>
        <v>10031.76</v>
      </c>
      <c r="E175" s="4">
        <f t="shared" si="36"/>
        <v>106.58</v>
      </c>
      <c r="F175" s="7">
        <f t="shared" si="39"/>
        <v>79.42</v>
      </c>
      <c r="G175" s="4">
        <f t="shared" si="29"/>
        <v>0</v>
      </c>
      <c r="H175" s="4">
        <f t="shared" si="30"/>
        <v>0</v>
      </c>
      <c r="I175" s="4">
        <f t="shared" si="40"/>
        <v>9925.18</v>
      </c>
      <c r="J175" s="4">
        <f t="shared" si="41"/>
        <v>40697.82</v>
      </c>
      <c r="K175" s="4">
        <f t="shared" si="42"/>
        <v>50623</v>
      </c>
      <c r="L175" s="1" t="str">
        <f t="shared" si="27"/>
        <v/>
      </c>
      <c r="M175" s="3">
        <v>169</v>
      </c>
    </row>
    <row r="176" spans="2:13" x14ac:dyDescent="0.25">
      <c r="B176" s="3">
        <v>170</v>
      </c>
      <c r="C176" s="4">
        <f t="shared" si="37"/>
        <v>186</v>
      </c>
      <c r="D176" s="4">
        <f t="shared" si="38"/>
        <v>9925.18</v>
      </c>
      <c r="E176" s="4">
        <f t="shared" si="36"/>
        <v>107.43</v>
      </c>
      <c r="F176" s="7">
        <f t="shared" si="39"/>
        <v>78.569999999999993</v>
      </c>
      <c r="G176" s="4">
        <f t="shared" si="29"/>
        <v>0</v>
      </c>
      <c r="H176" s="4">
        <f t="shared" si="30"/>
        <v>0</v>
      </c>
      <c r="I176" s="4">
        <f t="shared" si="40"/>
        <v>9817.75</v>
      </c>
      <c r="J176" s="4">
        <f t="shared" si="41"/>
        <v>40883.82</v>
      </c>
      <c r="K176" s="4">
        <f t="shared" si="42"/>
        <v>50701.57</v>
      </c>
      <c r="L176" s="1" t="str">
        <f t="shared" si="27"/>
        <v/>
      </c>
      <c r="M176" s="3">
        <v>170</v>
      </c>
    </row>
    <row r="177" spans="2:13" x14ac:dyDescent="0.25">
      <c r="B177" s="3">
        <v>171</v>
      </c>
      <c r="C177" s="4">
        <f t="shared" si="37"/>
        <v>186</v>
      </c>
      <c r="D177" s="4">
        <f t="shared" si="38"/>
        <v>9817.75</v>
      </c>
      <c r="E177" s="4">
        <f t="shared" si="36"/>
        <v>108.28</v>
      </c>
      <c r="F177" s="7">
        <f t="shared" si="39"/>
        <v>77.72</v>
      </c>
      <c r="G177" s="4">
        <f t="shared" si="29"/>
        <v>0</v>
      </c>
      <c r="H177" s="4">
        <f t="shared" si="30"/>
        <v>0</v>
      </c>
      <c r="I177" s="4">
        <f t="shared" si="40"/>
        <v>9709.4699999999993</v>
      </c>
      <c r="J177" s="4">
        <f t="shared" si="41"/>
        <v>41069.82</v>
      </c>
      <c r="K177" s="4">
        <f t="shared" si="42"/>
        <v>50779.29</v>
      </c>
      <c r="L177" s="1" t="str">
        <f t="shared" si="27"/>
        <v/>
      </c>
      <c r="M177" s="3">
        <v>171</v>
      </c>
    </row>
    <row r="178" spans="2:13" x14ac:dyDescent="0.25">
      <c r="B178" s="3">
        <v>172</v>
      </c>
      <c r="C178" s="4">
        <f t="shared" si="37"/>
        <v>186</v>
      </c>
      <c r="D178" s="4">
        <f t="shared" si="38"/>
        <v>9709.4699999999993</v>
      </c>
      <c r="E178" s="4">
        <f t="shared" si="36"/>
        <v>109.13</v>
      </c>
      <c r="F178" s="7">
        <f t="shared" si="39"/>
        <v>76.87</v>
      </c>
      <c r="G178" s="4">
        <f t="shared" si="29"/>
        <v>0</v>
      </c>
      <c r="H178" s="4">
        <f t="shared" si="30"/>
        <v>0</v>
      </c>
      <c r="I178" s="4">
        <f t="shared" si="40"/>
        <v>9600.34</v>
      </c>
      <c r="J178" s="4">
        <f t="shared" si="41"/>
        <v>41255.82</v>
      </c>
      <c r="K178" s="4">
        <f t="shared" si="42"/>
        <v>50856.160000000003</v>
      </c>
      <c r="L178" s="1" t="str">
        <f t="shared" si="27"/>
        <v/>
      </c>
      <c r="M178" s="3">
        <v>172</v>
      </c>
    </row>
    <row r="179" spans="2:13" x14ac:dyDescent="0.25">
      <c r="B179" s="3">
        <v>173</v>
      </c>
      <c r="C179" s="4">
        <f t="shared" si="37"/>
        <v>186</v>
      </c>
      <c r="D179" s="4">
        <f t="shared" si="38"/>
        <v>9600.34</v>
      </c>
      <c r="E179" s="4">
        <f t="shared" si="36"/>
        <v>110</v>
      </c>
      <c r="F179" s="7">
        <f t="shared" si="39"/>
        <v>76</v>
      </c>
      <c r="G179" s="4">
        <f t="shared" si="29"/>
        <v>0</v>
      </c>
      <c r="H179" s="4">
        <f t="shared" si="30"/>
        <v>0</v>
      </c>
      <c r="I179" s="4">
        <f t="shared" si="40"/>
        <v>9490.34</v>
      </c>
      <c r="J179" s="4">
        <f t="shared" si="41"/>
        <v>41441.82</v>
      </c>
      <c r="K179" s="4">
        <f t="shared" si="42"/>
        <v>50932.160000000003</v>
      </c>
      <c r="L179" s="1" t="str">
        <f t="shared" si="27"/>
        <v/>
      </c>
      <c r="M179" s="3">
        <v>173</v>
      </c>
    </row>
    <row r="180" spans="2:13" x14ac:dyDescent="0.25">
      <c r="B180" s="3">
        <v>174</v>
      </c>
      <c r="C180" s="4">
        <f t="shared" si="37"/>
        <v>186</v>
      </c>
      <c r="D180" s="4">
        <f t="shared" si="38"/>
        <v>9490.34</v>
      </c>
      <c r="E180" s="4">
        <f t="shared" si="36"/>
        <v>110.87</v>
      </c>
      <c r="F180" s="7">
        <f t="shared" si="39"/>
        <v>75.13</v>
      </c>
      <c r="G180" s="4">
        <f t="shared" si="29"/>
        <v>0</v>
      </c>
      <c r="H180" s="4">
        <f t="shared" si="30"/>
        <v>0</v>
      </c>
      <c r="I180" s="4">
        <f t="shared" si="40"/>
        <v>9379.4699999999993</v>
      </c>
      <c r="J180" s="4">
        <f t="shared" si="41"/>
        <v>41627.82</v>
      </c>
      <c r="K180" s="4">
        <f t="shared" si="42"/>
        <v>51007.29</v>
      </c>
      <c r="L180" s="1" t="str">
        <f t="shared" si="27"/>
        <v/>
      </c>
      <c r="M180" s="3">
        <v>174</v>
      </c>
    </row>
    <row r="181" spans="2:13" x14ac:dyDescent="0.25">
      <c r="B181" s="3">
        <v>175</v>
      </c>
      <c r="C181" s="4">
        <f t="shared" si="37"/>
        <v>186</v>
      </c>
      <c r="D181" s="4">
        <f t="shared" si="38"/>
        <v>9379.4699999999993</v>
      </c>
      <c r="E181" s="4">
        <f t="shared" si="36"/>
        <v>111.75</v>
      </c>
      <c r="F181" s="7">
        <f t="shared" si="39"/>
        <v>74.25</v>
      </c>
      <c r="G181" s="4">
        <f t="shared" si="29"/>
        <v>0</v>
      </c>
      <c r="H181" s="4">
        <f t="shared" si="30"/>
        <v>0</v>
      </c>
      <c r="I181" s="4">
        <f t="shared" si="40"/>
        <v>9267.7199999999993</v>
      </c>
      <c r="J181" s="4">
        <f t="shared" si="41"/>
        <v>41813.82</v>
      </c>
      <c r="K181" s="4">
        <f t="shared" si="42"/>
        <v>51081.54</v>
      </c>
      <c r="L181" s="1" t="str">
        <f t="shared" si="27"/>
        <v/>
      </c>
      <c r="M181" s="3">
        <v>175</v>
      </c>
    </row>
    <row r="182" spans="2:13" x14ac:dyDescent="0.25">
      <c r="B182" s="3">
        <v>176</v>
      </c>
      <c r="C182" s="4">
        <f t="shared" si="37"/>
        <v>186</v>
      </c>
      <c r="D182" s="4">
        <f t="shared" si="38"/>
        <v>9267.7199999999993</v>
      </c>
      <c r="E182" s="4">
        <f t="shared" si="36"/>
        <v>112.63</v>
      </c>
      <c r="F182" s="7">
        <f t="shared" si="39"/>
        <v>73.37</v>
      </c>
      <c r="G182" s="4">
        <f t="shared" si="29"/>
        <v>0</v>
      </c>
      <c r="H182" s="4">
        <f t="shared" si="30"/>
        <v>0</v>
      </c>
      <c r="I182" s="4">
        <f t="shared" si="40"/>
        <v>9155.09</v>
      </c>
      <c r="J182" s="4">
        <f t="shared" si="41"/>
        <v>41999.82</v>
      </c>
      <c r="K182" s="4">
        <f t="shared" si="42"/>
        <v>51154.91</v>
      </c>
      <c r="L182" s="1" t="str">
        <f t="shared" si="27"/>
        <v/>
      </c>
      <c r="M182" s="3">
        <v>176</v>
      </c>
    </row>
    <row r="183" spans="2:13" x14ac:dyDescent="0.25">
      <c r="B183" s="3">
        <v>177</v>
      </c>
      <c r="C183" s="4">
        <f t="shared" si="37"/>
        <v>186</v>
      </c>
      <c r="D183" s="4">
        <f t="shared" si="38"/>
        <v>9155.09</v>
      </c>
      <c r="E183" s="4">
        <f t="shared" si="36"/>
        <v>113.52</v>
      </c>
      <c r="F183" s="7">
        <f t="shared" si="39"/>
        <v>72.48</v>
      </c>
      <c r="G183" s="4">
        <f t="shared" si="29"/>
        <v>0</v>
      </c>
      <c r="H183" s="4">
        <f t="shared" si="30"/>
        <v>0</v>
      </c>
      <c r="I183" s="4">
        <f t="shared" si="40"/>
        <v>9041.57</v>
      </c>
      <c r="J183" s="4">
        <f t="shared" si="41"/>
        <v>42185.82</v>
      </c>
      <c r="K183" s="4">
        <f t="shared" si="42"/>
        <v>51227.39</v>
      </c>
      <c r="L183" s="1" t="str">
        <f t="shared" si="27"/>
        <v/>
      </c>
      <c r="M183" s="3">
        <v>177</v>
      </c>
    </row>
    <row r="184" spans="2:13" x14ac:dyDescent="0.25">
      <c r="B184" s="3">
        <v>178</v>
      </c>
      <c r="C184" s="4">
        <f t="shared" si="37"/>
        <v>186</v>
      </c>
      <c r="D184" s="4">
        <f t="shared" si="38"/>
        <v>9041.57</v>
      </c>
      <c r="E184" s="4">
        <f t="shared" si="36"/>
        <v>114.42</v>
      </c>
      <c r="F184" s="7">
        <f t="shared" si="39"/>
        <v>71.58</v>
      </c>
      <c r="G184" s="4">
        <f t="shared" si="29"/>
        <v>0</v>
      </c>
      <c r="H184" s="4">
        <f t="shared" si="30"/>
        <v>0</v>
      </c>
      <c r="I184" s="4">
        <f t="shared" si="40"/>
        <v>8927.15</v>
      </c>
      <c r="J184" s="4">
        <f t="shared" si="41"/>
        <v>42371.82</v>
      </c>
      <c r="K184" s="4">
        <f t="shared" si="42"/>
        <v>51298.97</v>
      </c>
      <c r="L184" s="1" t="str">
        <f t="shared" si="27"/>
        <v/>
      </c>
      <c r="M184" s="3">
        <v>178</v>
      </c>
    </row>
    <row r="185" spans="2:13" x14ac:dyDescent="0.25">
      <c r="B185" s="3">
        <v>179</v>
      </c>
      <c r="C185" s="4">
        <f t="shared" si="37"/>
        <v>186</v>
      </c>
      <c r="D185" s="4">
        <f t="shared" si="38"/>
        <v>8927.15</v>
      </c>
      <c r="E185" s="4">
        <f t="shared" si="36"/>
        <v>115.33</v>
      </c>
      <c r="F185" s="7">
        <f t="shared" si="39"/>
        <v>70.67</v>
      </c>
      <c r="G185" s="4">
        <f t="shared" si="29"/>
        <v>0</v>
      </c>
      <c r="H185" s="4">
        <f t="shared" si="30"/>
        <v>0</v>
      </c>
      <c r="I185" s="4">
        <f t="shared" si="40"/>
        <v>8811.82</v>
      </c>
      <c r="J185" s="4">
        <f t="shared" si="41"/>
        <v>42557.82</v>
      </c>
      <c r="K185" s="4">
        <f t="shared" si="42"/>
        <v>51369.64</v>
      </c>
      <c r="L185" s="1" t="str">
        <f t="shared" si="27"/>
        <v/>
      </c>
      <c r="M185" s="3">
        <v>179</v>
      </c>
    </row>
    <row r="186" spans="2:13" x14ac:dyDescent="0.25">
      <c r="B186" s="3">
        <v>180</v>
      </c>
      <c r="C186" s="4">
        <f t="shared" si="37"/>
        <v>186</v>
      </c>
      <c r="D186" s="4">
        <f t="shared" si="38"/>
        <v>8811.82</v>
      </c>
      <c r="E186" s="4">
        <f t="shared" si="36"/>
        <v>116.24</v>
      </c>
      <c r="F186" s="7">
        <f t="shared" si="39"/>
        <v>69.760000000000005</v>
      </c>
      <c r="G186" s="4">
        <f t="shared" si="29"/>
        <v>0</v>
      </c>
      <c r="H186" s="4">
        <f t="shared" si="30"/>
        <v>0</v>
      </c>
      <c r="I186" s="4">
        <f t="shared" si="40"/>
        <v>8695.58</v>
      </c>
      <c r="J186" s="4">
        <f t="shared" si="41"/>
        <v>42743.82</v>
      </c>
      <c r="K186" s="4">
        <f t="shared" si="42"/>
        <v>51439.4</v>
      </c>
      <c r="L186" s="1" t="str">
        <f t="shared" si="27"/>
        <v/>
      </c>
      <c r="M186" s="3">
        <v>180</v>
      </c>
    </row>
    <row r="187" spans="2:13" x14ac:dyDescent="0.25">
      <c r="B187" s="3">
        <v>181</v>
      </c>
      <c r="C187" s="4">
        <f t="shared" si="37"/>
        <v>186</v>
      </c>
      <c r="D187" s="4">
        <f t="shared" si="38"/>
        <v>8695.58</v>
      </c>
      <c r="E187" s="4">
        <f t="shared" si="36"/>
        <v>117.16</v>
      </c>
      <c r="F187" s="7">
        <f t="shared" si="39"/>
        <v>68.84</v>
      </c>
      <c r="G187" s="4">
        <f t="shared" si="29"/>
        <v>0</v>
      </c>
      <c r="H187" s="4">
        <f t="shared" si="30"/>
        <v>0</v>
      </c>
      <c r="I187" s="4">
        <f t="shared" si="40"/>
        <v>8578.42</v>
      </c>
      <c r="J187" s="4">
        <f t="shared" si="41"/>
        <v>42929.82</v>
      </c>
      <c r="K187" s="4">
        <f t="shared" si="42"/>
        <v>51508.24</v>
      </c>
      <c r="L187" s="1" t="str">
        <f t="shared" si="27"/>
        <v/>
      </c>
      <c r="M187" s="3">
        <v>181</v>
      </c>
    </row>
    <row r="188" spans="2:13" x14ac:dyDescent="0.25">
      <c r="B188" s="3">
        <v>182</v>
      </c>
      <c r="C188" s="4">
        <f t="shared" ref="C188:C246" si="43">E188+F188</f>
        <v>186</v>
      </c>
      <c r="D188" s="4">
        <f t="shared" ref="D188:D246" si="44">I187</f>
        <v>8578.42</v>
      </c>
      <c r="E188" s="4">
        <f t="shared" si="36"/>
        <v>118.09</v>
      </c>
      <c r="F188" s="7">
        <f t="shared" ref="F188:F246" si="45">IFERROR(ROUND(D188*Loan_Rate/12,2),"ERROR")</f>
        <v>67.91</v>
      </c>
      <c r="G188" s="4">
        <f t="shared" si="29"/>
        <v>0</v>
      </c>
      <c r="H188" s="4">
        <f t="shared" si="30"/>
        <v>0</v>
      </c>
      <c r="I188" s="4">
        <f t="shared" ref="I188:I246" si="46">ROUND(D188-E188-G188-H188,2)</f>
        <v>8460.33</v>
      </c>
      <c r="J188" s="4">
        <f t="shared" ref="J188:J246" si="47">IF(C188=0,,SUM(E188:G188)+J187)</f>
        <v>43115.82</v>
      </c>
      <c r="K188" s="4">
        <f t="shared" ref="K188:K246" si="48">I188+J188</f>
        <v>51576.15</v>
      </c>
      <c r="L188" s="1" t="str">
        <f t="shared" si="27"/>
        <v/>
      </c>
      <c r="M188" s="3">
        <v>182</v>
      </c>
    </row>
    <row r="189" spans="2:13" x14ac:dyDescent="0.25">
      <c r="B189" s="3">
        <v>183</v>
      </c>
      <c r="C189" s="4">
        <f t="shared" si="43"/>
        <v>186</v>
      </c>
      <c r="D189" s="4">
        <f t="shared" si="44"/>
        <v>8460.33</v>
      </c>
      <c r="E189" s="4">
        <f t="shared" si="36"/>
        <v>119.02</v>
      </c>
      <c r="F189" s="7">
        <f t="shared" si="45"/>
        <v>66.98</v>
      </c>
      <c r="G189" s="4">
        <f t="shared" si="29"/>
        <v>0</v>
      </c>
      <c r="H189" s="4">
        <f t="shared" si="30"/>
        <v>0</v>
      </c>
      <c r="I189" s="4">
        <f t="shared" si="46"/>
        <v>8341.31</v>
      </c>
      <c r="J189" s="4">
        <f t="shared" si="47"/>
        <v>43301.82</v>
      </c>
      <c r="K189" s="4">
        <f t="shared" si="48"/>
        <v>51643.13</v>
      </c>
      <c r="L189" s="1" t="str">
        <f t="shared" si="27"/>
        <v/>
      </c>
      <c r="M189" s="3">
        <v>183</v>
      </c>
    </row>
    <row r="190" spans="2:13" x14ac:dyDescent="0.25">
      <c r="B190" s="3">
        <v>184</v>
      </c>
      <c r="C190" s="4">
        <f t="shared" si="43"/>
        <v>186</v>
      </c>
      <c r="D190" s="4">
        <f t="shared" si="44"/>
        <v>8341.31</v>
      </c>
      <c r="E190" s="4">
        <f t="shared" si="36"/>
        <v>119.96</v>
      </c>
      <c r="F190" s="7">
        <f t="shared" si="45"/>
        <v>66.040000000000006</v>
      </c>
      <c r="G190" s="4">
        <f t="shared" si="29"/>
        <v>0</v>
      </c>
      <c r="H190" s="4">
        <f t="shared" si="30"/>
        <v>0</v>
      </c>
      <c r="I190" s="4">
        <f t="shared" si="46"/>
        <v>8221.35</v>
      </c>
      <c r="J190" s="4">
        <f t="shared" si="47"/>
        <v>43487.82</v>
      </c>
      <c r="K190" s="4">
        <f t="shared" si="48"/>
        <v>51709.17</v>
      </c>
      <c r="L190" s="1" t="str">
        <f t="shared" si="27"/>
        <v/>
      </c>
      <c r="M190" s="3">
        <v>184</v>
      </c>
    </row>
    <row r="191" spans="2:13" x14ac:dyDescent="0.25">
      <c r="B191" s="3">
        <v>185</v>
      </c>
      <c r="C191" s="4">
        <f t="shared" si="43"/>
        <v>186</v>
      </c>
      <c r="D191" s="4">
        <f t="shared" si="44"/>
        <v>8221.35</v>
      </c>
      <c r="E191" s="4">
        <f t="shared" si="36"/>
        <v>120.91</v>
      </c>
      <c r="F191" s="7">
        <f t="shared" si="45"/>
        <v>65.09</v>
      </c>
      <c r="G191" s="4">
        <f t="shared" si="29"/>
        <v>0</v>
      </c>
      <c r="H191" s="4">
        <f t="shared" si="30"/>
        <v>0</v>
      </c>
      <c r="I191" s="4">
        <f t="shared" si="46"/>
        <v>8100.44</v>
      </c>
      <c r="J191" s="4">
        <f t="shared" si="47"/>
        <v>43673.82</v>
      </c>
      <c r="K191" s="4">
        <f t="shared" si="48"/>
        <v>51774.26</v>
      </c>
      <c r="L191" s="1" t="str">
        <f t="shared" si="27"/>
        <v/>
      </c>
      <c r="M191" s="3">
        <v>185</v>
      </c>
    </row>
    <row r="192" spans="2:13" x14ac:dyDescent="0.25">
      <c r="B192" s="3">
        <v>186</v>
      </c>
      <c r="C192" s="4">
        <f t="shared" si="43"/>
        <v>186</v>
      </c>
      <c r="D192" s="4">
        <f t="shared" si="44"/>
        <v>8100.44</v>
      </c>
      <c r="E192" s="4">
        <f t="shared" si="36"/>
        <v>121.87</v>
      </c>
      <c r="F192" s="7">
        <f t="shared" si="45"/>
        <v>64.13</v>
      </c>
      <c r="G192" s="4">
        <f t="shared" si="29"/>
        <v>0</v>
      </c>
      <c r="H192" s="4">
        <f t="shared" si="30"/>
        <v>0</v>
      </c>
      <c r="I192" s="4">
        <f t="shared" si="46"/>
        <v>7978.57</v>
      </c>
      <c r="J192" s="4">
        <f t="shared" si="47"/>
        <v>43859.82</v>
      </c>
      <c r="K192" s="4">
        <f t="shared" si="48"/>
        <v>51838.39</v>
      </c>
      <c r="L192" s="1" t="str">
        <f t="shared" si="27"/>
        <v/>
      </c>
      <c r="M192" s="3">
        <v>186</v>
      </c>
    </row>
    <row r="193" spans="2:13" x14ac:dyDescent="0.25">
      <c r="B193" s="3">
        <v>187</v>
      </c>
      <c r="C193" s="4">
        <f t="shared" si="43"/>
        <v>186</v>
      </c>
      <c r="D193" s="4">
        <f t="shared" si="44"/>
        <v>7978.57</v>
      </c>
      <c r="E193" s="4">
        <f t="shared" si="36"/>
        <v>122.84</v>
      </c>
      <c r="F193" s="7">
        <f t="shared" si="45"/>
        <v>63.16</v>
      </c>
      <c r="G193" s="4">
        <f t="shared" si="29"/>
        <v>0</v>
      </c>
      <c r="H193" s="4">
        <f t="shared" si="30"/>
        <v>0</v>
      </c>
      <c r="I193" s="4">
        <f t="shared" si="46"/>
        <v>7855.73</v>
      </c>
      <c r="J193" s="4">
        <f t="shared" si="47"/>
        <v>44045.82</v>
      </c>
      <c r="K193" s="4">
        <f t="shared" si="48"/>
        <v>51901.55</v>
      </c>
      <c r="L193" s="1" t="str">
        <f t="shared" si="27"/>
        <v/>
      </c>
      <c r="M193" s="3">
        <v>187</v>
      </c>
    </row>
    <row r="194" spans="2:13" x14ac:dyDescent="0.25">
      <c r="B194" s="3">
        <v>188</v>
      </c>
      <c r="C194" s="4">
        <f t="shared" si="43"/>
        <v>186</v>
      </c>
      <c r="D194" s="4">
        <f t="shared" si="44"/>
        <v>7855.73</v>
      </c>
      <c r="E194" s="4">
        <f t="shared" si="36"/>
        <v>123.81</v>
      </c>
      <c r="F194" s="7">
        <f t="shared" si="45"/>
        <v>62.19</v>
      </c>
      <c r="G194" s="4">
        <f t="shared" si="29"/>
        <v>0</v>
      </c>
      <c r="H194" s="4">
        <f t="shared" si="30"/>
        <v>0</v>
      </c>
      <c r="I194" s="4">
        <f t="shared" si="46"/>
        <v>7731.92</v>
      </c>
      <c r="J194" s="4">
        <f t="shared" si="47"/>
        <v>44231.82</v>
      </c>
      <c r="K194" s="4">
        <f t="shared" si="48"/>
        <v>51963.74</v>
      </c>
      <c r="L194" s="1" t="str">
        <f t="shared" si="27"/>
        <v/>
      </c>
      <c r="M194" s="3">
        <v>188</v>
      </c>
    </row>
    <row r="195" spans="2:13" x14ac:dyDescent="0.25">
      <c r="B195" s="3">
        <v>189</v>
      </c>
      <c r="C195" s="4">
        <f t="shared" si="43"/>
        <v>186</v>
      </c>
      <c r="D195" s="4">
        <f t="shared" si="44"/>
        <v>7731.92</v>
      </c>
      <c r="E195" s="4">
        <f t="shared" si="36"/>
        <v>124.79</v>
      </c>
      <c r="F195" s="7">
        <f t="shared" si="45"/>
        <v>61.21</v>
      </c>
      <c r="G195" s="4">
        <f t="shared" si="29"/>
        <v>0</v>
      </c>
      <c r="H195" s="4">
        <f t="shared" si="30"/>
        <v>0</v>
      </c>
      <c r="I195" s="4">
        <f t="shared" si="46"/>
        <v>7607.13</v>
      </c>
      <c r="J195" s="4">
        <f t="shared" si="47"/>
        <v>44417.82</v>
      </c>
      <c r="K195" s="4">
        <f t="shared" si="48"/>
        <v>52024.95</v>
      </c>
      <c r="L195" s="1" t="str">
        <f t="shared" si="27"/>
        <v/>
      </c>
      <c r="M195" s="3">
        <v>189</v>
      </c>
    </row>
    <row r="196" spans="2:13" x14ac:dyDescent="0.25">
      <c r="B196" s="3">
        <v>190</v>
      </c>
      <c r="C196" s="4">
        <f t="shared" si="43"/>
        <v>186</v>
      </c>
      <c r="D196" s="4">
        <f t="shared" si="44"/>
        <v>7607.13</v>
      </c>
      <c r="E196" s="4">
        <f t="shared" si="36"/>
        <v>125.78</v>
      </c>
      <c r="F196" s="7">
        <f t="shared" si="45"/>
        <v>60.22</v>
      </c>
      <c r="G196" s="4">
        <f t="shared" si="29"/>
        <v>0</v>
      </c>
      <c r="H196" s="4">
        <f t="shared" si="30"/>
        <v>0</v>
      </c>
      <c r="I196" s="4">
        <f t="shared" si="46"/>
        <v>7481.35</v>
      </c>
      <c r="J196" s="4">
        <f t="shared" si="47"/>
        <v>44603.82</v>
      </c>
      <c r="K196" s="4">
        <f t="shared" si="48"/>
        <v>52085.17</v>
      </c>
      <c r="L196" s="1" t="str">
        <f t="shared" si="27"/>
        <v/>
      </c>
      <c r="M196" s="3">
        <v>190</v>
      </c>
    </row>
    <row r="197" spans="2:13" x14ac:dyDescent="0.25">
      <c r="B197" s="3">
        <v>191</v>
      </c>
      <c r="C197" s="4">
        <f t="shared" si="43"/>
        <v>186</v>
      </c>
      <c r="D197" s="4">
        <f t="shared" si="44"/>
        <v>7481.35</v>
      </c>
      <c r="E197" s="4">
        <f t="shared" si="36"/>
        <v>126.77</v>
      </c>
      <c r="F197" s="7">
        <f t="shared" si="45"/>
        <v>59.23</v>
      </c>
      <c r="G197" s="4">
        <f t="shared" si="29"/>
        <v>0</v>
      </c>
      <c r="H197" s="4">
        <f t="shared" si="30"/>
        <v>0</v>
      </c>
      <c r="I197" s="4">
        <f t="shared" si="46"/>
        <v>7354.58</v>
      </c>
      <c r="J197" s="4">
        <f t="shared" si="47"/>
        <v>44789.82</v>
      </c>
      <c r="K197" s="4">
        <f t="shared" si="48"/>
        <v>52144.4</v>
      </c>
      <c r="L197" s="1" t="str">
        <f t="shared" si="27"/>
        <v/>
      </c>
      <c r="M197" s="3">
        <v>191</v>
      </c>
    </row>
    <row r="198" spans="2:13" x14ac:dyDescent="0.25">
      <c r="B198" s="3">
        <v>192</v>
      </c>
      <c r="C198" s="4">
        <f t="shared" si="43"/>
        <v>186</v>
      </c>
      <c r="D198" s="4">
        <f t="shared" si="44"/>
        <v>7354.58</v>
      </c>
      <c r="E198" s="4">
        <f t="shared" si="36"/>
        <v>127.78</v>
      </c>
      <c r="F198" s="7">
        <f t="shared" si="45"/>
        <v>58.22</v>
      </c>
      <c r="G198" s="4">
        <f t="shared" si="29"/>
        <v>0</v>
      </c>
      <c r="H198" s="4">
        <f t="shared" si="30"/>
        <v>0</v>
      </c>
      <c r="I198" s="4">
        <f t="shared" si="46"/>
        <v>7226.8</v>
      </c>
      <c r="J198" s="4">
        <f t="shared" si="47"/>
        <v>44975.82</v>
      </c>
      <c r="K198" s="4">
        <f t="shared" si="48"/>
        <v>52202.62</v>
      </c>
      <c r="L198" s="1" t="str">
        <f t="shared" ref="L198:L246" si="49">IF(AND(PTO_Month=$B198,PTO_Month=0),"Disbursement of all loan proceeds to contractor upon obtaining PTO",IF($B198=PTO_Month,"Disbursement of second 50% of loan proceeds to contractor upon obtaining PTO",IF($B198=Addl_Payment_Month,"Borrower makes optional additional principal payment and reamortizes the loan","")))</f>
        <v/>
      </c>
      <c r="M198" s="3">
        <v>192</v>
      </c>
    </row>
    <row r="199" spans="2:13" x14ac:dyDescent="0.25">
      <c r="B199" s="3">
        <v>193</v>
      </c>
      <c r="C199" s="4">
        <f t="shared" si="43"/>
        <v>186</v>
      </c>
      <c r="D199" s="4">
        <f t="shared" si="44"/>
        <v>7226.8</v>
      </c>
      <c r="E199" s="4">
        <f t="shared" si="36"/>
        <v>128.79</v>
      </c>
      <c r="F199" s="7">
        <f t="shared" si="45"/>
        <v>57.21</v>
      </c>
      <c r="G199" s="4">
        <f t="shared" ref="G199:G246" si="50">IF($B199 = Addl_Payment_Month, Addl_Payment, 0)</f>
        <v>0</v>
      </c>
      <c r="H199" s="4">
        <f t="shared" ref="H199:H246" si="51">IF($B199=PTO_Month,-Loan_Amount/2,0)</f>
        <v>0</v>
      </c>
      <c r="I199" s="4">
        <f t="shared" si="46"/>
        <v>7098.01</v>
      </c>
      <c r="J199" s="4">
        <f t="shared" si="47"/>
        <v>45161.82</v>
      </c>
      <c r="K199" s="4">
        <f t="shared" si="48"/>
        <v>52259.83</v>
      </c>
      <c r="L199" s="1" t="str">
        <f t="shared" si="49"/>
        <v/>
      </c>
      <c r="M199" s="3">
        <v>193</v>
      </c>
    </row>
    <row r="200" spans="2:13" x14ac:dyDescent="0.25">
      <c r="B200" s="3">
        <v>194</v>
      </c>
      <c r="C200" s="4">
        <f t="shared" si="43"/>
        <v>186</v>
      </c>
      <c r="D200" s="4">
        <f t="shared" si="44"/>
        <v>7098.01</v>
      </c>
      <c r="E200" s="4">
        <f t="shared" si="36"/>
        <v>129.81</v>
      </c>
      <c r="F200" s="7">
        <f t="shared" si="45"/>
        <v>56.19</v>
      </c>
      <c r="G200" s="4">
        <f t="shared" si="50"/>
        <v>0</v>
      </c>
      <c r="H200" s="4">
        <f t="shared" si="51"/>
        <v>0</v>
      </c>
      <c r="I200" s="4">
        <f t="shared" si="46"/>
        <v>6968.2</v>
      </c>
      <c r="J200" s="4">
        <f t="shared" si="47"/>
        <v>45347.82</v>
      </c>
      <c r="K200" s="4">
        <f t="shared" si="48"/>
        <v>52316.02</v>
      </c>
      <c r="L200" s="1" t="str">
        <f t="shared" si="49"/>
        <v/>
      </c>
      <c r="M200" s="3">
        <v>194</v>
      </c>
    </row>
    <row r="201" spans="2:13" x14ac:dyDescent="0.25">
      <c r="B201" s="3">
        <v>195</v>
      </c>
      <c r="C201" s="4">
        <f t="shared" si="43"/>
        <v>186</v>
      </c>
      <c r="D201" s="4">
        <f t="shared" si="44"/>
        <v>6968.2</v>
      </c>
      <c r="E201" s="4">
        <f t="shared" si="36"/>
        <v>130.84</v>
      </c>
      <c r="F201" s="7">
        <f t="shared" si="45"/>
        <v>55.16</v>
      </c>
      <c r="G201" s="4">
        <f t="shared" si="50"/>
        <v>0</v>
      </c>
      <c r="H201" s="4">
        <f t="shared" si="51"/>
        <v>0</v>
      </c>
      <c r="I201" s="4">
        <f t="shared" si="46"/>
        <v>6837.36</v>
      </c>
      <c r="J201" s="4">
        <f t="shared" si="47"/>
        <v>45533.82</v>
      </c>
      <c r="K201" s="4">
        <f t="shared" si="48"/>
        <v>52371.18</v>
      </c>
      <c r="L201" s="1" t="str">
        <f t="shared" si="49"/>
        <v/>
      </c>
      <c r="M201" s="3">
        <v>195</v>
      </c>
    </row>
    <row r="202" spans="2:13" x14ac:dyDescent="0.25">
      <c r="B202" s="3">
        <v>196</v>
      </c>
      <c r="C202" s="4">
        <f t="shared" si="43"/>
        <v>186</v>
      </c>
      <c r="D202" s="4">
        <f t="shared" si="44"/>
        <v>6837.36</v>
      </c>
      <c r="E202" s="4">
        <f t="shared" si="36"/>
        <v>131.87</v>
      </c>
      <c r="F202" s="7">
        <f t="shared" si="45"/>
        <v>54.13</v>
      </c>
      <c r="G202" s="4">
        <f t="shared" si="50"/>
        <v>0</v>
      </c>
      <c r="H202" s="4">
        <f t="shared" si="51"/>
        <v>0</v>
      </c>
      <c r="I202" s="4">
        <f t="shared" si="46"/>
        <v>6705.49</v>
      </c>
      <c r="J202" s="4">
        <f t="shared" si="47"/>
        <v>45719.82</v>
      </c>
      <c r="K202" s="4">
        <f t="shared" si="48"/>
        <v>52425.31</v>
      </c>
      <c r="L202" s="1" t="str">
        <f t="shared" si="49"/>
        <v/>
      </c>
      <c r="M202" s="3">
        <v>196</v>
      </c>
    </row>
    <row r="203" spans="2:13" x14ac:dyDescent="0.25">
      <c r="B203" s="3">
        <v>197</v>
      </c>
      <c r="C203" s="4">
        <f t="shared" si="43"/>
        <v>186</v>
      </c>
      <c r="D203" s="4">
        <f t="shared" si="44"/>
        <v>6705.49</v>
      </c>
      <c r="E203" s="4">
        <f t="shared" si="36"/>
        <v>132.91</v>
      </c>
      <c r="F203" s="7">
        <f t="shared" si="45"/>
        <v>53.09</v>
      </c>
      <c r="G203" s="4">
        <f t="shared" si="50"/>
        <v>0</v>
      </c>
      <c r="H203" s="4">
        <f t="shared" si="51"/>
        <v>0</v>
      </c>
      <c r="I203" s="4">
        <f t="shared" si="46"/>
        <v>6572.58</v>
      </c>
      <c r="J203" s="4">
        <f t="shared" si="47"/>
        <v>45905.82</v>
      </c>
      <c r="K203" s="4">
        <f t="shared" si="48"/>
        <v>52478.400000000001</v>
      </c>
      <c r="L203" s="1" t="str">
        <f t="shared" si="49"/>
        <v/>
      </c>
      <c r="M203" s="3">
        <v>197</v>
      </c>
    </row>
    <row r="204" spans="2:13" x14ac:dyDescent="0.25">
      <c r="B204" s="3">
        <v>198</v>
      </c>
      <c r="C204" s="4">
        <f t="shared" si="43"/>
        <v>186</v>
      </c>
      <c r="D204" s="4">
        <f t="shared" si="44"/>
        <v>6572.58</v>
      </c>
      <c r="E204" s="4">
        <f t="shared" si="36"/>
        <v>133.97</v>
      </c>
      <c r="F204" s="7">
        <f t="shared" si="45"/>
        <v>52.03</v>
      </c>
      <c r="G204" s="4">
        <f t="shared" si="50"/>
        <v>0</v>
      </c>
      <c r="H204" s="4">
        <f t="shared" si="51"/>
        <v>0</v>
      </c>
      <c r="I204" s="4">
        <f t="shared" si="46"/>
        <v>6438.61</v>
      </c>
      <c r="J204" s="4">
        <f t="shared" si="47"/>
        <v>46091.82</v>
      </c>
      <c r="K204" s="4">
        <f t="shared" si="48"/>
        <v>52530.43</v>
      </c>
      <c r="L204" s="1" t="str">
        <f t="shared" si="49"/>
        <v/>
      </c>
      <c r="M204" s="3">
        <v>198</v>
      </c>
    </row>
    <row r="205" spans="2:13" x14ac:dyDescent="0.25">
      <c r="B205" s="3">
        <v>199</v>
      </c>
      <c r="C205" s="4">
        <f t="shared" si="43"/>
        <v>186</v>
      </c>
      <c r="D205" s="4">
        <f t="shared" si="44"/>
        <v>6438.61</v>
      </c>
      <c r="E205" s="4">
        <f t="shared" si="36"/>
        <v>135.03</v>
      </c>
      <c r="F205" s="7">
        <f t="shared" si="45"/>
        <v>50.97</v>
      </c>
      <c r="G205" s="4">
        <f t="shared" si="50"/>
        <v>0</v>
      </c>
      <c r="H205" s="4">
        <f t="shared" si="51"/>
        <v>0</v>
      </c>
      <c r="I205" s="4">
        <f t="shared" si="46"/>
        <v>6303.58</v>
      </c>
      <c r="J205" s="4">
        <f t="shared" si="47"/>
        <v>46277.82</v>
      </c>
      <c r="K205" s="4">
        <f t="shared" si="48"/>
        <v>52581.4</v>
      </c>
      <c r="L205" s="1" t="str">
        <f t="shared" si="49"/>
        <v/>
      </c>
      <c r="M205" s="3">
        <v>199</v>
      </c>
    </row>
    <row r="206" spans="2:13" x14ac:dyDescent="0.25">
      <c r="B206" s="3">
        <v>200</v>
      </c>
      <c r="C206" s="4">
        <f t="shared" si="43"/>
        <v>186</v>
      </c>
      <c r="D206" s="4">
        <f t="shared" si="44"/>
        <v>6303.58</v>
      </c>
      <c r="E206" s="4">
        <f t="shared" si="36"/>
        <v>136.1</v>
      </c>
      <c r="F206" s="7">
        <f t="shared" si="45"/>
        <v>49.9</v>
      </c>
      <c r="G206" s="4">
        <f t="shared" si="50"/>
        <v>0</v>
      </c>
      <c r="H206" s="4">
        <f t="shared" si="51"/>
        <v>0</v>
      </c>
      <c r="I206" s="4">
        <f t="shared" si="46"/>
        <v>6167.48</v>
      </c>
      <c r="J206" s="4">
        <f t="shared" si="47"/>
        <v>46463.82</v>
      </c>
      <c r="K206" s="4">
        <f t="shared" si="48"/>
        <v>52631.3</v>
      </c>
      <c r="L206" s="1" t="str">
        <f t="shared" si="49"/>
        <v/>
      </c>
      <c r="M206" s="3">
        <v>200</v>
      </c>
    </row>
    <row r="207" spans="2:13" x14ac:dyDescent="0.25">
      <c r="B207" s="3">
        <v>201</v>
      </c>
      <c r="C207" s="4">
        <f t="shared" si="43"/>
        <v>186</v>
      </c>
      <c r="D207" s="4">
        <f t="shared" si="44"/>
        <v>6167.48</v>
      </c>
      <c r="E207" s="4">
        <f t="shared" si="36"/>
        <v>137.16999999999999</v>
      </c>
      <c r="F207" s="7">
        <f t="shared" si="45"/>
        <v>48.83</v>
      </c>
      <c r="G207" s="4">
        <f t="shared" si="50"/>
        <v>0</v>
      </c>
      <c r="H207" s="4">
        <f t="shared" si="51"/>
        <v>0</v>
      </c>
      <c r="I207" s="4">
        <f t="shared" si="46"/>
        <v>6030.31</v>
      </c>
      <c r="J207" s="4">
        <f t="shared" si="47"/>
        <v>46649.82</v>
      </c>
      <c r="K207" s="4">
        <f t="shared" si="48"/>
        <v>52680.13</v>
      </c>
      <c r="L207" s="1" t="str">
        <f t="shared" si="49"/>
        <v/>
      </c>
      <c r="M207" s="3">
        <v>201</v>
      </c>
    </row>
    <row r="208" spans="2:13" x14ac:dyDescent="0.25">
      <c r="B208" s="3">
        <v>202</v>
      </c>
      <c r="C208" s="4">
        <f t="shared" si="43"/>
        <v>186</v>
      </c>
      <c r="D208" s="4">
        <f t="shared" si="44"/>
        <v>6030.31</v>
      </c>
      <c r="E208" s="4">
        <f t="shared" si="36"/>
        <v>138.26</v>
      </c>
      <c r="F208" s="7">
        <f t="shared" si="45"/>
        <v>47.74</v>
      </c>
      <c r="G208" s="4">
        <f t="shared" si="50"/>
        <v>0</v>
      </c>
      <c r="H208" s="4">
        <f t="shared" si="51"/>
        <v>0</v>
      </c>
      <c r="I208" s="4">
        <f t="shared" si="46"/>
        <v>5892.05</v>
      </c>
      <c r="J208" s="4">
        <f t="shared" si="47"/>
        <v>46835.82</v>
      </c>
      <c r="K208" s="4">
        <f t="shared" si="48"/>
        <v>52727.87</v>
      </c>
      <c r="L208" s="1" t="str">
        <f t="shared" si="49"/>
        <v/>
      </c>
      <c r="M208" s="3">
        <v>202</v>
      </c>
    </row>
    <row r="209" spans="2:13" x14ac:dyDescent="0.25">
      <c r="B209" s="3">
        <v>203</v>
      </c>
      <c r="C209" s="4">
        <f t="shared" si="43"/>
        <v>186</v>
      </c>
      <c r="D209" s="4">
        <f t="shared" si="44"/>
        <v>5892.05</v>
      </c>
      <c r="E209" s="4">
        <f t="shared" si="36"/>
        <v>139.35</v>
      </c>
      <c r="F209" s="7">
        <f t="shared" si="45"/>
        <v>46.65</v>
      </c>
      <c r="G209" s="4">
        <f t="shared" si="50"/>
        <v>0</v>
      </c>
      <c r="H209" s="4">
        <f t="shared" si="51"/>
        <v>0</v>
      </c>
      <c r="I209" s="4">
        <f t="shared" si="46"/>
        <v>5752.7</v>
      </c>
      <c r="J209" s="4">
        <f t="shared" si="47"/>
        <v>47021.82</v>
      </c>
      <c r="K209" s="4">
        <f t="shared" si="48"/>
        <v>52774.52</v>
      </c>
      <c r="L209" s="1" t="str">
        <f t="shared" si="49"/>
        <v/>
      </c>
      <c r="M209" s="3">
        <v>203</v>
      </c>
    </row>
    <row r="210" spans="2:13" x14ac:dyDescent="0.25">
      <c r="B210" s="3">
        <v>204</v>
      </c>
      <c r="C210" s="4">
        <f t="shared" si="43"/>
        <v>186</v>
      </c>
      <c r="D210" s="4">
        <f t="shared" si="44"/>
        <v>5752.7</v>
      </c>
      <c r="E210" s="4">
        <f t="shared" si="36"/>
        <v>140.46</v>
      </c>
      <c r="F210" s="7">
        <f t="shared" si="45"/>
        <v>45.54</v>
      </c>
      <c r="G210" s="4">
        <f t="shared" si="50"/>
        <v>0</v>
      </c>
      <c r="H210" s="4">
        <f t="shared" si="51"/>
        <v>0</v>
      </c>
      <c r="I210" s="4">
        <f t="shared" si="46"/>
        <v>5612.24</v>
      </c>
      <c r="J210" s="4">
        <f t="shared" si="47"/>
        <v>47207.82</v>
      </c>
      <c r="K210" s="4">
        <f t="shared" si="48"/>
        <v>52820.06</v>
      </c>
      <c r="L210" s="1" t="str">
        <f t="shared" si="49"/>
        <v/>
      </c>
      <c r="M210" s="3">
        <v>204</v>
      </c>
    </row>
    <row r="211" spans="2:13" x14ac:dyDescent="0.25">
      <c r="B211" s="3">
        <v>205</v>
      </c>
      <c r="C211" s="4">
        <f t="shared" si="43"/>
        <v>186</v>
      </c>
      <c r="D211" s="4">
        <f t="shared" si="44"/>
        <v>5612.24</v>
      </c>
      <c r="E211" s="4">
        <f t="shared" si="36"/>
        <v>141.57</v>
      </c>
      <c r="F211" s="7">
        <f t="shared" si="45"/>
        <v>44.43</v>
      </c>
      <c r="G211" s="4">
        <f t="shared" si="50"/>
        <v>0</v>
      </c>
      <c r="H211" s="4">
        <f t="shared" si="51"/>
        <v>0</v>
      </c>
      <c r="I211" s="4">
        <f t="shared" si="46"/>
        <v>5470.67</v>
      </c>
      <c r="J211" s="4">
        <f t="shared" si="47"/>
        <v>47393.82</v>
      </c>
      <c r="K211" s="4">
        <f t="shared" si="48"/>
        <v>52864.49</v>
      </c>
      <c r="L211" s="1" t="str">
        <f t="shared" si="49"/>
        <v/>
      </c>
      <c r="M211" s="3">
        <v>205</v>
      </c>
    </row>
    <row r="212" spans="2:13" x14ac:dyDescent="0.25">
      <c r="B212" s="3">
        <v>206</v>
      </c>
      <c r="C212" s="4">
        <f t="shared" si="43"/>
        <v>186</v>
      </c>
      <c r="D212" s="4">
        <f t="shared" si="44"/>
        <v>5470.67</v>
      </c>
      <c r="E212" s="4">
        <f t="shared" si="36"/>
        <v>142.69</v>
      </c>
      <c r="F212" s="7">
        <f t="shared" si="45"/>
        <v>43.31</v>
      </c>
      <c r="G212" s="4">
        <f t="shared" si="50"/>
        <v>0</v>
      </c>
      <c r="H212" s="4">
        <f t="shared" si="51"/>
        <v>0</v>
      </c>
      <c r="I212" s="4">
        <f t="shared" si="46"/>
        <v>5327.98</v>
      </c>
      <c r="J212" s="4">
        <f t="shared" si="47"/>
        <v>47579.82</v>
      </c>
      <c r="K212" s="4">
        <f t="shared" si="48"/>
        <v>52907.8</v>
      </c>
      <c r="L212" s="1" t="str">
        <f t="shared" si="49"/>
        <v/>
      </c>
      <c r="M212" s="3">
        <v>206</v>
      </c>
    </row>
    <row r="213" spans="2:13" x14ac:dyDescent="0.25">
      <c r="B213" s="3">
        <v>207</v>
      </c>
      <c r="C213" s="4">
        <f t="shared" si="43"/>
        <v>186</v>
      </c>
      <c r="D213" s="4">
        <f t="shared" si="44"/>
        <v>5327.98</v>
      </c>
      <c r="E213" s="4">
        <f t="shared" si="36"/>
        <v>143.82</v>
      </c>
      <c r="F213" s="7">
        <f t="shared" si="45"/>
        <v>42.18</v>
      </c>
      <c r="G213" s="4">
        <f t="shared" si="50"/>
        <v>0</v>
      </c>
      <c r="H213" s="4">
        <f t="shared" si="51"/>
        <v>0</v>
      </c>
      <c r="I213" s="4">
        <f t="shared" si="46"/>
        <v>5184.16</v>
      </c>
      <c r="J213" s="4">
        <f t="shared" si="47"/>
        <v>47765.82</v>
      </c>
      <c r="K213" s="4">
        <f t="shared" si="48"/>
        <v>52949.979999999996</v>
      </c>
      <c r="L213" s="1" t="str">
        <f t="shared" si="49"/>
        <v/>
      </c>
      <c r="M213" s="3">
        <v>207</v>
      </c>
    </row>
    <row r="214" spans="2:13" x14ac:dyDescent="0.25">
      <c r="B214" s="3">
        <v>208</v>
      </c>
      <c r="C214" s="4">
        <f t="shared" si="43"/>
        <v>186</v>
      </c>
      <c r="D214" s="4">
        <f t="shared" si="44"/>
        <v>5184.16</v>
      </c>
      <c r="E214" s="4">
        <f t="shared" ref="E214:E246" si="52">IFERROR(ROUND(
IF($B214 &lt;= Int_Only_Term, Phase1_Payment_Amount - $F214,
IF($B214&lt;= Addl_Payment_Month, MIN($I213, Phase2_Payment_Amount - $F214),
IF(OR(Addl_Payment_Month="",Addl_Payment_Month=0,Addl_Payment_Month&lt;=Int_Only_Term,Addl_Payment="",Addl_Payment=0),MIN($I213, Phase2_Payment_Amount - $F214),
MIN($I213, Phase3_Payment_Amount - $F214)))),2),"ERROR")</f>
        <v>144.96</v>
      </c>
      <c r="F214" s="7">
        <f t="shared" si="45"/>
        <v>41.04</v>
      </c>
      <c r="G214" s="4">
        <f t="shared" si="50"/>
        <v>0</v>
      </c>
      <c r="H214" s="4">
        <f t="shared" si="51"/>
        <v>0</v>
      </c>
      <c r="I214" s="4">
        <f t="shared" si="46"/>
        <v>5039.2</v>
      </c>
      <c r="J214" s="4">
        <f t="shared" si="47"/>
        <v>47951.82</v>
      </c>
      <c r="K214" s="4">
        <f t="shared" si="48"/>
        <v>52991.02</v>
      </c>
      <c r="L214" s="1" t="str">
        <f t="shared" si="49"/>
        <v/>
      </c>
      <c r="M214" s="3">
        <v>208</v>
      </c>
    </row>
    <row r="215" spans="2:13" x14ac:dyDescent="0.25">
      <c r="B215" s="3">
        <v>209</v>
      </c>
      <c r="C215" s="4">
        <f t="shared" si="43"/>
        <v>186</v>
      </c>
      <c r="D215" s="4">
        <f t="shared" si="44"/>
        <v>5039.2</v>
      </c>
      <c r="E215" s="4">
        <f t="shared" si="52"/>
        <v>146.11000000000001</v>
      </c>
      <c r="F215" s="7">
        <f t="shared" si="45"/>
        <v>39.89</v>
      </c>
      <c r="G215" s="4">
        <f t="shared" si="50"/>
        <v>0</v>
      </c>
      <c r="H215" s="4">
        <f t="shared" si="51"/>
        <v>0</v>
      </c>
      <c r="I215" s="4">
        <f t="shared" si="46"/>
        <v>4893.09</v>
      </c>
      <c r="J215" s="4">
        <f t="shared" si="47"/>
        <v>48137.82</v>
      </c>
      <c r="K215" s="4">
        <f t="shared" si="48"/>
        <v>53030.91</v>
      </c>
      <c r="L215" s="1" t="str">
        <f t="shared" si="49"/>
        <v/>
      </c>
      <c r="M215" s="3">
        <v>209</v>
      </c>
    </row>
    <row r="216" spans="2:13" x14ac:dyDescent="0.25">
      <c r="B216" s="3">
        <v>210</v>
      </c>
      <c r="C216" s="4">
        <f t="shared" si="43"/>
        <v>186</v>
      </c>
      <c r="D216" s="4">
        <f t="shared" si="44"/>
        <v>4893.09</v>
      </c>
      <c r="E216" s="4">
        <f t="shared" si="52"/>
        <v>147.26</v>
      </c>
      <c r="F216" s="7">
        <f t="shared" si="45"/>
        <v>38.74</v>
      </c>
      <c r="G216" s="4">
        <f t="shared" si="50"/>
        <v>0</v>
      </c>
      <c r="H216" s="4">
        <f t="shared" si="51"/>
        <v>0</v>
      </c>
      <c r="I216" s="4">
        <f t="shared" si="46"/>
        <v>4745.83</v>
      </c>
      <c r="J216" s="4">
        <f t="shared" si="47"/>
        <v>48323.82</v>
      </c>
      <c r="K216" s="4">
        <f t="shared" si="48"/>
        <v>53069.65</v>
      </c>
      <c r="L216" s="1" t="str">
        <f t="shared" si="49"/>
        <v/>
      </c>
      <c r="M216" s="3">
        <v>210</v>
      </c>
    </row>
    <row r="217" spans="2:13" x14ac:dyDescent="0.25">
      <c r="B217" s="3">
        <v>211</v>
      </c>
      <c r="C217" s="4">
        <f t="shared" si="43"/>
        <v>186</v>
      </c>
      <c r="D217" s="4">
        <f t="shared" si="44"/>
        <v>4745.83</v>
      </c>
      <c r="E217" s="4">
        <f t="shared" si="52"/>
        <v>148.43</v>
      </c>
      <c r="F217" s="7">
        <f t="shared" si="45"/>
        <v>37.57</v>
      </c>
      <c r="G217" s="4">
        <f t="shared" si="50"/>
        <v>0</v>
      </c>
      <c r="H217" s="4">
        <f t="shared" si="51"/>
        <v>0</v>
      </c>
      <c r="I217" s="4">
        <f t="shared" si="46"/>
        <v>4597.3999999999996</v>
      </c>
      <c r="J217" s="4">
        <f t="shared" si="47"/>
        <v>48509.82</v>
      </c>
      <c r="K217" s="4">
        <f t="shared" si="48"/>
        <v>53107.22</v>
      </c>
      <c r="L217" s="1" t="str">
        <f t="shared" si="49"/>
        <v/>
      </c>
      <c r="M217" s="3">
        <v>211</v>
      </c>
    </row>
    <row r="218" spans="2:13" x14ac:dyDescent="0.25">
      <c r="B218" s="3">
        <v>212</v>
      </c>
      <c r="C218" s="4">
        <f t="shared" si="43"/>
        <v>186</v>
      </c>
      <c r="D218" s="4">
        <f t="shared" si="44"/>
        <v>4597.3999999999996</v>
      </c>
      <c r="E218" s="4">
        <f t="shared" si="52"/>
        <v>149.6</v>
      </c>
      <c r="F218" s="7">
        <f t="shared" si="45"/>
        <v>36.4</v>
      </c>
      <c r="G218" s="4">
        <f t="shared" si="50"/>
        <v>0</v>
      </c>
      <c r="H218" s="4">
        <f t="shared" si="51"/>
        <v>0</v>
      </c>
      <c r="I218" s="4">
        <f t="shared" si="46"/>
        <v>4447.8</v>
      </c>
      <c r="J218" s="4">
        <f t="shared" si="47"/>
        <v>48695.82</v>
      </c>
      <c r="K218" s="4">
        <f t="shared" si="48"/>
        <v>53143.62</v>
      </c>
      <c r="L218" s="1" t="str">
        <f t="shared" si="49"/>
        <v/>
      </c>
      <c r="M218" s="3">
        <v>212</v>
      </c>
    </row>
    <row r="219" spans="2:13" x14ac:dyDescent="0.25">
      <c r="B219" s="3">
        <v>213</v>
      </c>
      <c r="C219" s="4">
        <f t="shared" si="43"/>
        <v>186</v>
      </c>
      <c r="D219" s="4">
        <f t="shared" si="44"/>
        <v>4447.8</v>
      </c>
      <c r="E219" s="4">
        <f t="shared" si="52"/>
        <v>150.79</v>
      </c>
      <c r="F219" s="7">
        <f t="shared" si="45"/>
        <v>35.21</v>
      </c>
      <c r="G219" s="4">
        <f t="shared" si="50"/>
        <v>0</v>
      </c>
      <c r="H219" s="4">
        <f t="shared" si="51"/>
        <v>0</v>
      </c>
      <c r="I219" s="4">
        <f t="shared" si="46"/>
        <v>4297.01</v>
      </c>
      <c r="J219" s="4">
        <f t="shared" si="47"/>
        <v>48881.82</v>
      </c>
      <c r="K219" s="4">
        <f t="shared" si="48"/>
        <v>53178.83</v>
      </c>
      <c r="L219" s="1" t="str">
        <f t="shared" si="49"/>
        <v/>
      </c>
      <c r="M219" s="3">
        <v>213</v>
      </c>
    </row>
    <row r="220" spans="2:13" x14ac:dyDescent="0.25">
      <c r="B220" s="3">
        <v>214</v>
      </c>
      <c r="C220" s="4">
        <f t="shared" si="43"/>
        <v>186</v>
      </c>
      <c r="D220" s="4">
        <f t="shared" si="44"/>
        <v>4297.01</v>
      </c>
      <c r="E220" s="4">
        <f t="shared" si="52"/>
        <v>151.97999999999999</v>
      </c>
      <c r="F220" s="7">
        <f t="shared" si="45"/>
        <v>34.020000000000003</v>
      </c>
      <c r="G220" s="4">
        <f t="shared" si="50"/>
        <v>0</v>
      </c>
      <c r="H220" s="4">
        <f t="shared" si="51"/>
        <v>0</v>
      </c>
      <c r="I220" s="4">
        <f t="shared" si="46"/>
        <v>4145.03</v>
      </c>
      <c r="J220" s="4">
        <f t="shared" si="47"/>
        <v>49067.82</v>
      </c>
      <c r="K220" s="4">
        <f t="shared" si="48"/>
        <v>53212.85</v>
      </c>
      <c r="L220" s="1" t="str">
        <f t="shared" si="49"/>
        <v/>
      </c>
      <c r="M220" s="3">
        <v>214</v>
      </c>
    </row>
    <row r="221" spans="2:13" x14ac:dyDescent="0.25">
      <c r="B221" s="3">
        <v>215</v>
      </c>
      <c r="C221" s="4">
        <f t="shared" si="43"/>
        <v>186</v>
      </c>
      <c r="D221" s="4">
        <f t="shared" si="44"/>
        <v>4145.03</v>
      </c>
      <c r="E221" s="4">
        <f t="shared" si="52"/>
        <v>153.19</v>
      </c>
      <c r="F221" s="7">
        <f t="shared" si="45"/>
        <v>32.81</v>
      </c>
      <c r="G221" s="4">
        <f t="shared" si="50"/>
        <v>0</v>
      </c>
      <c r="H221" s="4">
        <f t="shared" si="51"/>
        <v>0</v>
      </c>
      <c r="I221" s="4">
        <f t="shared" si="46"/>
        <v>3991.84</v>
      </c>
      <c r="J221" s="4">
        <f t="shared" si="47"/>
        <v>49253.82</v>
      </c>
      <c r="K221" s="4">
        <f t="shared" si="48"/>
        <v>53245.66</v>
      </c>
      <c r="L221" s="1" t="str">
        <f t="shared" si="49"/>
        <v/>
      </c>
      <c r="M221" s="3">
        <v>215</v>
      </c>
    </row>
    <row r="222" spans="2:13" x14ac:dyDescent="0.25">
      <c r="B222" s="3">
        <v>216</v>
      </c>
      <c r="C222" s="4">
        <f t="shared" si="43"/>
        <v>186</v>
      </c>
      <c r="D222" s="4">
        <f t="shared" si="44"/>
        <v>3991.84</v>
      </c>
      <c r="E222" s="4">
        <f t="shared" si="52"/>
        <v>154.4</v>
      </c>
      <c r="F222" s="7">
        <f t="shared" si="45"/>
        <v>31.6</v>
      </c>
      <c r="G222" s="4">
        <f t="shared" si="50"/>
        <v>0</v>
      </c>
      <c r="H222" s="4">
        <f t="shared" si="51"/>
        <v>0</v>
      </c>
      <c r="I222" s="4">
        <f t="shared" si="46"/>
        <v>3837.44</v>
      </c>
      <c r="J222" s="4">
        <f t="shared" si="47"/>
        <v>49439.82</v>
      </c>
      <c r="K222" s="4">
        <f t="shared" si="48"/>
        <v>53277.26</v>
      </c>
      <c r="L222" s="1" t="str">
        <f t="shared" si="49"/>
        <v/>
      </c>
      <c r="M222" s="3">
        <v>216</v>
      </c>
    </row>
    <row r="223" spans="2:13" x14ac:dyDescent="0.25">
      <c r="B223" s="3">
        <v>217</v>
      </c>
      <c r="C223" s="4">
        <f t="shared" si="43"/>
        <v>186</v>
      </c>
      <c r="D223" s="4">
        <f t="shared" si="44"/>
        <v>3837.44</v>
      </c>
      <c r="E223" s="4">
        <f t="shared" si="52"/>
        <v>155.62</v>
      </c>
      <c r="F223" s="7">
        <f t="shared" si="45"/>
        <v>30.38</v>
      </c>
      <c r="G223" s="4">
        <f t="shared" si="50"/>
        <v>0</v>
      </c>
      <c r="H223" s="4">
        <f t="shared" si="51"/>
        <v>0</v>
      </c>
      <c r="I223" s="4">
        <f t="shared" si="46"/>
        <v>3681.82</v>
      </c>
      <c r="J223" s="4">
        <f t="shared" si="47"/>
        <v>49625.82</v>
      </c>
      <c r="K223" s="4">
        <f t="shared" si="48"/>
        <v>53307.64</v>
      </c>
      <c r="L223" s="1" t="str">
        <f t="shared" si="49"/>
        <v/>
      </c>
      <c r="M223" s="3">
        <v>217</v>
      </c>
    </row>
    <row r="224" spans="2:13" x14ac:dyDescent="0.25">
      <c r="B224" s="3">
        <v>218</v>
      </c>
      <c r="C224" s="4">
        <f t="shared" si="43"/>
        <v>186</v>
      </c>
      <c r="D224" s="4">
        <f t="shared" si="44"/>
        <v>3681.82</v>
      </c>
      <c r="E224" s="4">
        <f t="shared" si="52"/>
        <v>156.85</v>
      </c>
      <c r="F224" s="7">
        <f t="shared" si="45"/>
        <v>29.15</v>
      </c>
      <c r="G224" s="4">
        <f t="shared" si="50"/>
        <v>0</v>
      </c>
      <c r="H224" s="4">
        <f t="shared" si="51"/>
        <v>0</v>
      </c>
      <c r="I224" s="4">
        <f t="shared" si="46"/>
        <v>3524.97</v>
      </c>
      <c r="J224" s="4">
        <f t="shared" si="47"/>
        <v>49811.82</v>
      </c>
      <c r="K224" s="4">
        <f t="shared" si="48"/>
        <v>53336.79</v>
      </c>
      <c r="L224" s="1" t="str">
        <f t="shared" si="49"/>
        <v/>
      </c>
      <c r="M224" s="3">
        <v>218</v>
      </c>
    </row>
    <row r="225" spans="2:13" x14ac:dyDescent="0.25">
      <c r="B225" s="3">
        <v>219</v>
      </c>
      <c r="C225" s="4">
        <f t="shared" si="43"/>
        <v>186</v>
      </c>
      <c r="D225" s="4">
        <f t="shared" si="44"/>
        <v>3524.97</v>
      </c>
      <c r="E225" s="4">
        <f t="shared" si="52"/>
        <v>158.09</v>
      </c>
      <c r="F225" s="7">
        <f t="shared" si="45"/>
        <v>27.91</v>
      </c>
      <c r="G225" s="4">
        <f t="shared" si="50"/>
        <v>0</v>
      </c>
      <c r="H225" s="4">
        <f t="shared" si="51"/>
        <v>0</v>
      </c>
      <c r="I225" s="4">
        <f t="shared" si="46"/>
        <v>3366.88</v>
      </c>
      <c r="J225" s="4">
        <f t="shared" si="47"/>
        <v>49997.82</v>
      </c>
      <c r="K225" s="4">
        <f t="shared" si="48"/>
        <v>53364.7</v>
      </c>
      <c r="L225" s="1" t="str">
        <f t="shared" si="49"/>
        <v/>
      </c>
      <c r="M225" s="3">
        <v>219</v>
      </c>
    </row>
    <row r="226" spans="2:13" x14ac:dyDescent="0.25">
      <c r="B226" s="3">
        <v>220</v>
      </c>
      <c r="C226" s="4">
        <f t="shared" si="43"/>
        <v>186</v>
      </c>
      <c r="D226" s="4">
        <f t="shared" si="44"/>
        <v>3366.88</v>
      </c>
      <c r="E226" s="4">
        <f t="shared" si="52"/>
        <v>159.35</v>
      </c>
      <c r="F226" s="7">
        <f t="shared" si="45"/>
        <v>26.65</v>
      </c>
      <c r="G226" s="4">
        <f t="shared" si="50"/>
        <v>0</v>
      </c>
      <c r="H226" s="4">
        <f t="shared" si="51"/>
        <v>0</v>
      </c>
      <c r="I226" s="4">
        <f t="shared" si="46"/>
        <v>3207.53</v>
      </c>
      <c r="J226" s="4">
        <f t="shared" si="47"/>
        <v>50183.82</v>
      </c>
      <c r="K226" s="4">
        <f t="shared" si="48"/>
        <v>53391.35</v>
      </c>
      <c r="L226" s="1" t="str">
        <f t="shared" si="49"/>
        <v/>
      </c>
      <c r="M226" s="3">
        <v>220</v>
      </c>
    </row>
    <row r="227" spans="2:13" x14ac:dyDescent="0.25">
      <c r="B227" s="3">
        <v>221</v>
      </c>
      <c r="C227" s="4">
        <f t="shared" si="43"/>
        <v>186</v>
      </c>
      <c r="D227" s="4">
        <f t="shared" si="44"/>
        <v>3207.53</v>
      </c>
      <c r="E227" s="4">
        <f t="shared" si="52"/>
        <v>160.61000000000001</v>
      </c>
      <c r="F227" s="7">
        <f t="shared" si="45"/>
        <v>25.39</v>
      </c>
      <c r="G227" s="4">
        <f t="shared" si="50"/>
        <v>0</v>
      </c>
      <c r="H227" s="4">
        <f t="shared" si="51"/>
        <v>0</v>
      </c>
      <c r="I227" s="4">
        <f t="shared" si="46"/>
        <v>3046.92</v>
      </c>
      <c r="J227" s="4">
        <f t="shared" si="47"/>
        <v>50369.82</v>
      </c>
      <c r="K227" s="4">
        <f t="shared" si="48"/>
        <v>53416.74</v>
      </c>
      <c r="L227" s="1" t="str">
        <f t="shared" si="49"/>
        <v/>
      </c>
      <c r="M227" s="3">
        <v>221</v>
      </c>
    </row>
    <row r="228" spans="2:13" x14ac:dyDescent="0.25">
      <c r="B228" s="3">
        <v>222</v>
      </c>
      <c r="C228" s="4">
        <f t="shared" si="43"/>
        <v>186</v>
      </c>
      <c r="D228" s="4">
        <f t="shared" si="44"/>
        <v>3046.92</v>
      </c>
      <c r="E228" s="4">
        <f t="shared" si="52"/>
        <v>161.88</v>
      </c>
      <c r="F228" s="7">
        <f t="shared" si="45"/>
        <v>24.12</v>
      </c>
      <c r="G228" s="4">
        <f t="shared" si="50"/>
        <v>0</v>
      </c>
      <c r="H228" s="4">
        <f t="shared" si="51"/>
        <v>0</v>
      </c>
      <c r="I228" s="4">
        <f t="shared" si="46"/>
        <v>2885.04</v>
      </c>
      <c r="J228" s="4">
        <f t="shared" si="47"/>
        <v>50555.82</v>
      </c>
      <c r="K228" s="4">
        <f t="shared" si="48"/>
        <v>53440.86</v>
      </c>
      <c r="L228" s="1" t="str">
        <f t="shared" si="49"/>
        <v/>
      </c>
      <c r="M228" s="3">
        <v>222</v>
      </c>
    </row>
    <row r="229" spans="2:13" x14ac:dyDescent="0.25">
      <c r="B229" s="3">
        <v>223</v>
      </c>
      <c r="C229" s="4">
        <f t="shared" si="43"/>
        <v>186</v>
      </c>
      <c r="D229" s="4">
        <f t="shared" si="44"/>
        <v>2885.04</v>
      </c>
      <c r="E229" s="4">
        <f t="shared" si="52"/>
        <v>163.16</v>
      </c>
      <c r="F229" s="7">
        <f t="shared" si="45"/>
        <v>22.84</v>
      </c>
      <c r="G229" s="4">
        <f t="shared" si="50"/>
        <v>0</v>
      </c>
      <c r="H229" s="4">
        <f t="shared" si="51"/>
        <v>0</v>
      </c>
      <c r="I229" s="4">
        <f t="shared" si="46"/>
        <v>2721.88</v>
      </c>
      <c r="J229" s="4">
        <f t="shared" si="47"/>
        <v>50741.82</v>
      </c>
      <c r="K229" s="4">
        <f t="shared" si="48"/>
        <v>53463.7</v>
      </c>
      <c r="L229" s="1" t="str">
        <f t="shared" si="49"/>
        <v/>
      </c>
      <c r="M229" s="3">
        <v>223</v>
      </c>
    </row>
    <row r="230" spans="2:13" x14ac:dyDescent="0.25">
      <c r="B230" s="3">
        <v>224</v>
      </c>
      <c r="C230" s="4">
        <f t="shared" si="43"/>
        <v>186</v>
      </c>
      <c r="D230" s="4">
        <f t="shared" si="44"/>
        <v>2721.88</v>
      </c>
      <c r="E230" s="4">
        <f t="shared" si="52"/>
        <v>164.45</v>
      </c>
      <c r="F230" s="7">
        <f t="shared" si="45"/>
        <v>21.55</v>
      </c>
      <c r="G230" s="4">
        <f t="shared" si="50"/>
        <v>0</v>
      </c>
      <c r="H230" s="4">
        <f t="shared" si="51"/>
        <v>0</v>
      </c>
      <c r="I230" s="4">
        <f t="shared" si="46"/>
        <v>2557.4299999999998</v>
      </c>
      <c r="J230" s="4">
        <f t="shared" si="47"/>
        <v>50927.82</v>
      </c>
      <c r="K230" s="4">
        <f t="shared" si="48"/>
        <v>53485.25</v>
      </c>
      <c r="L230" s="1" t="str">
        <f t="shared" si="49"/>
        <v/>
      </c>
      <c r="M230" s="3">
        <v>224</v>
      </c>
    </row>
    <row r="231" spans="2:13" x14ac:dyDescent="0.25">
      <c r="B231" s="3">
        <v>225</v>
      </c>
      <c r="C231" s="4">
        <f t="shared" si="43"/>
        <v>186</v>
      </c>
      <c r="D231" s="4">
        <f t="shared" si="44"/>
        <v>2557.4299999999998</v>
      </c>
      <c r="E231" s="4">
        <f t="shared" si="52"/>
        <v>165.75</v>
      </c>
      <c r="F231" s="7">
        <f t="shared" si="45"/>
        <v>20.25</v>
      </c>
      <c r="G231" s="4">
        <f t="shared" si="50"/>
        <v>0</v>
      </c>
      <c r="H231" s="4">
        <f t="shared" si="51"/>
        <v>0</v>
      </c>
      <c r="I231" s="4">
        <f t="shared" si="46"/>
        <v>2391.6799999999998</v>
      </c>
      <c r="J231" s="4">
        <f t="shared" si="47"/>
        <v>51113.82</v>
      </c>
      <c r="K231" s="4">
        <f t="shared" si="48"/>
        <v>53505.5</v>
      </c>
      <c r="L231" s="1" t="str">
        <f t="shared" si="49"/>
        <v/>
      </c>
      <c r="M231" s="3">
        <v>225</v>
      </c>
    </row>
    <row r="232" spans="2:13" x14ac:dyDescent="0.25">
      <c r="B232" s="3">
        <v>226</v>
      </c>
      <c r="C232" s="4">
        <f t="shared" si="43"/>
        <v>186</v>
      </c>
      <c r="D232" s="4">
        <f t="shared" si="44"/>
        <v>2391.6799999999998</v>
      </c>
      <c r="E232" s="4">
        <f t="shared" si="52"/>
        <v>167.07</v>
      </c>
      <c r="F232" s="7">
        <f t="shared" si="45"/>
        <v>18.93</v>
      </c>
      <c r="G232" s="4">
        <f t="shared" si="50"/>
        <v>0</v>
      </c>
      <c r="H232" s="4">
        <f t="shared" si="51"/>
        <v>0</v>
      </c>
      <c r="I232" s="4">
        <f t="shared" si="46"/>
        <v>2224.61</v>
      </c>
      <c r="J232" s="4">
        <f t="shared" si="47"/>
        <v>51299.82</v>
      </c>
      <c r="K232" s="4">
        <f t="shared" si="48"/>
        <v>53524.43</v>
      </c>
      <c r="L232" s="1" t="str">
        <f t="shared" si="49"/>
        <v/>
      </c>
      <c r="M232" s="3">
        <v>226</v>
      </c>
    </row>
    <row r="233" spans="2:13" x14ac:dyDescent="0.25">
      <c r="B233" s="3">
        <v>227</v>
      </c>
      <c r="C233" s="4">
        <f t="shared" si="43"/>
        <v>186</v>
      </c>
      <c r="D233" s="4">
        <f t="shared" si="44"/>
        <v>2224.61</v>
      </c>
      <c r="E233" s="4">
        <f t="shared" si="52"/>
        <v>168.39</v>
      </c>
      <c r="F233" s="7">
        <f t="shared" si="45"/>
        <v>17.61</v>
      </c>
      <c r="G233" s="4">
        <f t="shared" si="50"/>
        <v>0</v>
      </c>
      <c r="H233" s="4">
        <f t="shared" si="51"/>
        <v>0</v>
      </c>
      <c r="I233" s="4">
        <f t="shared" si="46"/>
        <v>2056.2199999999998</v>
      </c>
      <c r="J233" s="4">
        <f t="shared" si="47"/>
        <v>51485.82</v>
      </c>
      <c r="K233" s="4">
        <f t="shared" si="48"/>
        <v>53542.04</v>
      </c>
      <c r="L233" s="1" t="str">
        <f t="shared" si="49"/>
        <v/>
      </c>
      <c r="M233" s="3">
        <v>227</v>
      </c>
    </row>
    <row r="234" spans="2:13" x14ac:dyDescent="0.25">
      <c r="B234" s="3">
        <v>228</v>
      </c>
      <c r="C234" s="4">
        <f t="shared" si="43"/>
        <v>186</v>
      </c>
      <c r="D234" s="4">
        <f t="shared" si="44"/>
        <v>2056.2199999999998</v>
      </c>
      <c r="E234" s="4">
        <f t="shared" si="52"/>
        <v>169.72</v>
      </c>
      <c r="F234" s="7">
        <f t="shared" si="45"/>
        <v>16.28</v>
      </c>
      <c r="G234" s="4">
        <f t="shared" si="50"/>
        <v>0</v>
      </c>
      <c r="H234" s="4">
        <f t="shared" si="51"/>
        <v>0</v>
      </c>
      <c r="I234" s="4">
        <f t="shared" si="46"/>
        <v>1886.5</v>
      </c>
      <c r="J234" s="4">
        <f t="shared" si="47"/>
        <v>51671.82</v>
      </c>
      <c r="K234" s="4">
        <f t="shared" si="48"/>
        <v>53558.32</v>
      </c>
      <c r="L234" s="1" t="str">
        <f t="shared" si="49"/>
        <v/>
      </c>
      <c r="M234" s="3">
        <v>228</v>
      </c>
    </row>
    <row r="235" spans="2:13" x14ac:dyDescent="0.25">
      <c r="B235" s="3">
        <v>229</v>
      </c>
      <c r="C235" s="4">
        <f t="shared" si="43"/>
        <v>186</v>
      </c>
      <c r="D235" s="4">
        <f t="shared" si="44"/>
        <v>1886.5</v>
      </c>
      <c r="E235" s="4">
        <f t="shared" si="52"/>
        <v>171.07</v>
      </c>
      <c r="F235" s="7">
        <f t="shared" si="45"/>
        <v>14.93</v>
      </c>
      <c r="G235" s="4">
        <f t="shared" si="50"/>
        <v>0</v>
      </c>
      <c r="H235" s="4">
        <f t="shared" si="51"/>
        <v>0</v>
      </c>
      <c r="I235" s="4">
        <f t="shared" si="46"/>
        <v>1715.43</v>
      </c>
      <c r="J235" s="4">
        <f t="shared" si="47"/>
        <v>51857.82</v>
      </c>
      <c r="K235" s="4">
        <f t="shared" si="48"/>
        <v>53573.25</v>
      </c>
      <c r="L235" s="1" t="str">
        <f t="shared" si="49"/>
        <v/>
      </c>
      <c r="M235" s="3">
        <v>229</v>
      </c>
    </row>
    <row r="236" spans="2:13" x14ac:dyDescent="0.25">
      <c r="B236" s="3">
        <v>230</v>
      </c>
      <c r="C236" s="4">
        <f t="shared" si="43"/>
        <v>186</v>
      </c>
      <c r="D236" s="4">
        <f t="shared" si="44"/>
        <v>1715.43</v>
      </c>
      <c r="E236" s="4">
        <f t="shared" si="52"/>
        <v>172.42</v>
      </c>
      <c r="F236" s="7">
        <f t="shared" si="45"/>
        <v>13.58</v>
      </c>
      <c r="G236" s="4">
        <f t="shared" si="50"/>
        <v>0</v>
      </c>
      <c r="H236" s="4">
        <f t="shared" si="51"/>
        <v>0</v>
      </c>
      <c r="I236" s="4">
        <f t="shared" si="46"/>
        <v>1543.01</v>
      </c>
      <c r="J236" s="4">
        <f t="shared" si="47"/>
        <v>52043.82</v>
      </c>
      <c r="K236" s="4">
        <f t="shared" si="48"/>
        <v>53586.83</v>
      </c>
      <c r="L236" s="1" t="str">
        <f t="shared" si="49"/>
        <v/>
      </c>
      <c r="M236" s="3">
        <v>230</v>
      </c>
    </row>
    <row r="237" spans="2:13" x14ac:dyDescent="0.25">
      <c r="B237" s="3">
        <v>231</v>
      </c>
      <c r="C237" s="4">
        <f t="shared" si="43"/>
        <v>186</v>
      </c>
      <c r="D237" s="4">
        <f t="shared" si="44"/>
        <v>1543.01</v>
      </c>
      <c r="E237" s="4">
        <f t="shared" si="52"/>
        <v>173.78</v>
      </c>
      <c r="F237" s="7">
        <f t="shared" si="45"/>
        <v>12.22</v>
      </c>
      <c r="G237" s="4">
        <f t="shared" si="50"/>
        <v>0</v>
      </c>
      <c r="H237" s="4">
        <f t="shared" si="51"/>
        <v>0</v>
      </c>
      <c r="I237" s="4">
        <f t="shared" si="46"/>
        <v>1369.23</v>
      </c>
      <c r="J237" s="4">
        <f t="shared" si="47"/>
        <v>52229.82</v>
      </c>
      <c r="K237" s="4">
        <f t="shared" si="48"/>
        <v>53599.05</v>
      </c>
      <c r="L237" s="1" t="str">
        <f t="shared" si="49"/>
        <v/>
      </c>
      <c r="M237" s="3">
        <v>231</v>
      </c>
    </row>
    <row r="238" spans="2:13" x14ac:dyDescent="0.25">
      <c r="B238" s="3">
        <v>232</v>
      </c>
      <c r="C238" s="4">
        <f t="shared" si="43"/>
        <v>186</v>
      </c>
      <c r="D238" s="4">
        <f t="shared" si="44"/>
        <v>1369.23</v>
      </c>
      <c r="E238" s="4">
        <f t="shared" si="52"/>
        <v>175.16</v>
      </c>
      <c r="F238" s="7">
        <f t="shared" si="45"/>
        <v>10.84</v>
      </c>
      <c r="G238" s="4">
        <f t="shared" si="50"/>
        <v>0</v>
      </c>
      <c r="H238" s="4">
        <f t="shared" si="51"/>
        <v>0</v>
      </c>
      <c r="I238" s="4">
        <f t="shared" si="46"/>
        <v>1194.07</v>
      </c>
      <c r="J238" s="4">
        <f t="shared" si="47"/>
        <v>52415.82</v>
      </c>
      <c r="K238" s="4">
        <f t="shared" si="48"/>
        <v>53609.89</v>
      </c>
      <c r="L238" s="1" t="str">
        <f t="shared" si="49"/>
        <v/>
      </c>
      <c r="M238" s="3">
        <v>232</v>
      </c>
    </row>
    <row r="239" spans="2:13" x14ac:dyDescent="0.25">
      <c r="B239" s="3">
        <v>233</v>
      </c>
      <c r="C239" s="4">
        <f t="shared" si="43"/>
        <v>186</v>
      </c>
      <c r="D239" s="4">
        <f t="shared" si="44"/>
        <v>1194.07</v>
      </c>
      <c r="E239" s="4">
        <f t="shared" si="52"/>
        <v>176.55</v>
      </c>
      <c r="F239" s="7">
        <f t="shared" si="45"/>
        <v>9.4499999999999993</v>
      </c>
      <c r="G239" s="4">
        <f t="shared" si="50"/>
        <v>0</v>
      </c>
      <c r="H239" s="4">
        <f t="shared" si="51"/>
        <v>0</v>
      </c>
      <c r="I239" s="4">
        <f t="shared" si="46"/>
        <v>1017.52</v>
      </c>
      <c r="J239" s="4">
        <f t="shared" si="47"/>
        <v>52601.82</v>
      </c>
      <c r="K239" s="4">
        <f t="shared" si="48"/>
        <v>53619.34</v>
      </c>
      <c r="L239" s="1" t="str">
        <f t="shared" si="49"/>
        <v/>
      </c>
      <c r="M239" s="3">
        <v>233</v>
      </c>
    </row>
    <row r="240" spans="2:13" x14ac:dyDescent="0.25">
      <c r="B240" s="3">
        <v>234</v>
      </c>
      <c r="C240" s="4">
        <f t="shared" si="43"/>
        <v>186</v>
      </c>
      <c r="D240" s="4">
        <f t="shared" si="44"/>
        <v>1017.52</v>
      </c>
      <c r="E240" s="4">
        <f t="shared" si="52"/>
        <v>177.94</v>
      </c>
      <c r="F240" s="7">
        <f t="shared" si="45"/>
        <v>8.06</v>
      </c>
      <c r="G240" s="4">
        <f t="shared" si="50"/>
        <v>0</v>
      </c>
      <c r="H240" s="4">
        <f t="shared" si="51"/>
        <v>0</v>
      </c>
      <c r="I240" s="4">
        <f t="shared" si="46"/>
        <v>839.58</v>
      </c>
      <c r="J240" s="4">
        <f t="shared" si="47"/>
        <v>52787.82</v>
      </c>
      <c r="K240" s="4">
        <f t="shared" si="48"/>
        <v>53627.4</v>
      </c>
      <c r="L240" s="1" t="str">
        <f t="shared" si="49"/>
        <v/>
      </c>
      <c r="M240" s="3">
        <v>234</v>
      </c>
    </row>
    <row r="241" spans="2:13" x14ac:dyDescent="0.25">
      <c r="B241" s="3">
        <v>235</v>
      </c>
      <c r="C241" s="4">
        <f t="shared" si="43"/>
        <v>186</v>
      </c>
      <c r="D241" s="4">
        <f t="shared" si="44"/>
        <v>839.58</v>
      </c>
      <c r="E241" s="4">
        <f t="shared" si="52"/>
        <v>179.35</v>
      </c>
      <c r="F241" s="7">
        <f t="shared" si="45"/>
        <v>6.65</v>
      </c>
      <c r="G241" s="4">
        <f t="shared" si="50"/>
        <v>0</v>
      </c>
      <c r="H241" s="4">
        <f t="shared" si="51"/>
        <v>0</v>
      </c>
      <c r="I241" s="4">
        <f t="shared" si="46"/>
        <v>660.23</v>
      </c>
      <c r="J241" s="4">
        <f t="shared" si="47"/>
        <v>52973.82</v>
      </c>
      <c r="K241" s="4">
        <f t="shared" si="48"/>
        <v>53634.05</v>
      </c>
      <c r="L241" s="1" t="str">
        <f t="shared" si="49"/>
        <v/>
      </c>
      <c r="M241" s="3">
        <v>235</v>
      </c>
    </row>
    <row r="242" spans="2:13" x14ac:dyDescent="0.25">
      <c r="B242" s="3">
        <v>236</v>
      </c>
      <c r="C242" s="4">
        <f t="shared" si="43"/>
        <v>186</v>
      </c>
      <c r="D242" s="4">
        <f t="shared" si="44"/>
        <v>660.23</v>
      </c>
      <c r="E242" s="4">
        <f t="shared" si="52"/>
        <v>180.77</v>
      </c>
      <c r="F242" s="7">
        <f t="shared" si="45"/>
        <v>5.23</v>
      </c>
      <c r="G242" s="4">
        <f t="shared" si="50"/>
        <v>0</v>
      </c>
      <c r="H242" s="4">
        <f t="shared" si="51"/>
        <v>0</v>
      </c>
      <c r="I242" s="4">
        <f t="shared" si="46"/>
        <v>479.46</v>
      </c>
      <c r="J242" s="4">
        <f t="shared" si="47"/>
        <v>53159.82</v>
      </c>
      <c r="K242" s="4">
        <f t="shared" si="48"/>
        <v>53639.28</v>
      </c>
      <c r="L242" s="1" t="str">
        <f t="shared" si="49"/>
        <v/>
      </c>
      <c r="M242" s="3">
        <v>236</v>
      </c>
    </row>
    <row r="243" spans="2:13" x14ac:dyDescent="0.25">
      <c r="B243" s="3">
        <v>237</v>
      </c>
      <c r="C243" s="4">
        <f t="shared" si="43"/>
        <v>186</v>
      </c>
      <c r="D243" s="4">
        <f t="shared" si="44"/>
        <v>479.46</v>
      </c>
      <c r="E243" s="4">
        <f t="shared" si="52"/>
        <v>182.2</v>
      </c>
      <c r="F243" s="7">
        <f t="shared" si="45"/>
        <v>3.8</v>
      </c>
      <c r="G243" s="4">
        <f t="shared" si="50"/>
        <v>0</v>
      </c>
      <c r="H243" s="4">
        <f t="shared" si="51"/>
        <v>0</v>
      </c>
      <c r="I243" s="4">
        <f t="shared" si="46"/>
        <v>297.26</v>
      </c>
      <c r="J243" s="4">
        <f t="shared" si="47"/>
        <v>53345.82</v>
      </c>
      <c r="K243" s="4">
        <f t="shared" si="48"/>
        <v>53643.08</v>
      </c>
      <c r="L243" s="1" t="str">
        <f t="shared" si="49"/>
        <v/>
      </c>
      <c r="M243" s="3">
        <v>237</v>
      </c>
    </row>
    <row r="244" spans="2:13" x14ac:dyDescent="0.25">
      <c r="B244" s="3">
        <v>238</v>
      </c>
      <c r="C244" s="4">
        <f t="shared" si="43"/>
        <v>186</v>
      </c>
      <c r="D244" s="4">
        <f t="shared" si="44"/>
        <v>297.26</v>
      </c>
      <c r="E244" s="4">
        <f t="shared" si="52"/>
        <v>183.65</v>
      </c>
      <c r="F244" s="7">
        <f t="shared" si="45"/>
        <v>2.35</v>
      </c>
      <c r="G244" s="4">
        <f t="shared" si="50"/>
        <v>0</v>
      </c>
      <c r="H244" s="4">
        <f t="shared" si="51"/>
        <v>0</v>
      </c>
      <c r="I244" s="4">
        <f t="shared" si="46"/>
        <v>113.61</v>
      </c>
      <c r="J244" s="4">
        <f t="shared" si="47"/>
        <v>53531.82</v>
      </c>
      <c r="K244" s="4">
        <f t="shared" si="48"/>
        <v>53645.43</v>
      </c>
      <c r="L244" s="1" t="str">
        <f t="shared" si="49"/>
        <v/>
      </c>
      <c r="M244" s="3">
        <v>238</v>
      </c>
    </row>
    <row r="245" spans="2:13" x14ac:dyDescent="0.25">
      <c r="B245" s="3">
        <v>239</v>
      </c>
      <c r="C245" s="4">
        <f t="shared" si="43"/>
        <v>114.51</v>
      </c>
      <c r="D245" s="4">
        <f t="shared" si="44"/>
        <v>113.61</v>
      </c>
      <c r="E245" s="4">
        <f t="shared" si="52"/>
        <v>113.61</v>
      </c>
      <c r="F245" s="7">
        <f t="shared" si="45"/>
        <v>0.9</v>
      </c>
      <c r="G245" s="4">
        <f t="shared" si="50"/>
        <v>0</v>
      </c>
      <c r="H245" s="4">
        <f t="shared" si="51"/>
        <v>0</v>
      </c>
      <c r="I245" s="4">
        <f t="shared" si="46"/>
        <v>0</v>
      </c>
      <c r="J245" s="4">
        <f t="shared" si="47"/>
        <v>53646.33</v>
      </c>
      <c r="K245" s="4">
        <f t="shared" si="48"/>
        <v>53646.33</v>
      </c>
      <c r="L245" s="1" t="str">
        <f t="shared" si="49"/>
        <v/>
      </c>
      <c r="M245" s="3">
        <v>239</v>
      </c>
    </row>
    <row r="246" spans="2:13" x14ac:dyDescent="0.25">
      <c r="B246" s="3">
        <v>240</v>
      </c>
      <c r="C246" s="4">
        <f t="shared" si="43"/>
        <v>0</v>
      </c>
      <c r="D246" s="4">
        <f t="shared" si="44"/>
        <v>0</v>
      </c>
      <c r="E246" s="4">
        <f t="shared" si="52"/>
        <v>0</v>
      </c>
      <c r="F246" s="7">
        <f t="shared" si="45"/>
        <v>0</v>
      </c>
      <c r="G246" s="4">
        <f t="shared" si="50"/>
        <v>0</v>
      </c>
      <c r="H246" s="4">
        <f t="shared" si="51"/>
        <v>0</v>
      </c>
      <c r="I246" s="4">
        <f t="shared" si="46"/>
        <v>0</v>
      </c>
      <c r="J246" s="4">
        <f t="shared" si="47"/>
        <v>0</v>
      </c>
      <c r="K246" s="4">
        <f t="shared" si="48"/>
        <v>0</v>
      </c>
      <c r="L246" s="1" t="str">
        <f t="shared" si="49"/>
        <v/>
      </c>
      <c r="M246" s="3">
        <v>240</v>
      </c>
    </row>
    <row r="247" spans="2:13" x14ac:dyDescent="0.25">
      <c r="C247" s="4"/>
      <c r="D247" s="4"/>
      <c r="E247" s="4"/>
      <c r="F247" s="7"/>
      <c r="G247" s="4"/>
      <c r="H247" s="4"/>
      <c r="I247" s="4"/>
      <c r="J247" s="4"/>
      <c r="K247" s="4"/>
    </row>
    <row r="248" spans="2:13" x14ac:dyDescent="0.25">
      <c r="C248" s="4"/>
      <c r="D248" s="4"/>
      <c r="E248" s="4"/>
      <c r="F248" s="7"/>
      <c r="G248" s="4"/>
      <c r="H248" s="4"/>
      <c r="I248" s="4"/>
      <c r="J248" s="4"/>
      <c r="K248" s="4"/>
    </row>
    <row r="249" spans="2:13" x14ac:dyDescent="0.25">
      <c r="C249" s="4"/>
      <c r="D249" s="4"/>
      <c r="E249" s="4"/>
      <c r="F249" s="7"/>
      <c r="G249" s="4"/>
      <c r="H249" s="4"/>
      <c r="I249" s="4"/>
      <c r="J249" s="4"/>
      <c r="K249" s="4"/>
    </row>
    <row r="250" spans="2:13" x14ac:dyDescent="0.25">
      <c r="C250" s="4"/>
      <c r="D250" s="4"/>
      <c r="E250" s="4"/>
      <c r="F250" s="7"/>
      <c r="G250" s="4"/>
      <c r="H250" s="4"/>
      <c r="I250" s="4"/>
      <c r="J250" s="4"/>
      <c r="K250" s="4"/>
    </row>
    <row r="251" spans="2:13" x14ac:dyDescent="0.25">
      <c r="C251" s="4"/>
      <c r="D251" s="4"/>
      <c r="E251" s="4"/>
      <c r="F251" s="7"/>
      <c r="G251" s="4"/>
      <c r="H251" s="4"/>
      <c r="I251" s="4"/>
      <c r="J251" s="4"/>
      <c r="K251" s="4"/>
    </row>
    <row r="252" spans="2:13" x14ac:dyDescent="0.25">
      <c r="C252" s="4"/>
      <c r="D252" s="4"/>
      <c r="E252" s="4"/>
      <c r="F252" s="7"/>
      <c r="G252" s="4"/>
      <c r="H252" s="4"/>
      <c r="I252" s="4"/>
      <c r="J252" s="4"/>
      <c r="K252" s="4"/>
    </row>
    <row r="253" spans="2:13" x14ac:dyDescent="0.25">
      <c r="C253" s="4"/>
      <c r="D253" s="4"/>
      <c r="E253" s="4"/>
      <c r="F253" s="7"/>
      <c r="G253" s="4"/>
      <c r="H253" s="4"/>
      <c r="I253" s="4"/>
      <c r="J253" s="4"/>
      <c r="K253" s="4"/>
    </row>
    <row r="254" spans="2:13" x14ac:dyDescent="0.25">
      <c r="C254" s="4"/>
      <c r="D254" s="4"/>
      <c r="E254" s="4"/>
      <c r="F254" s="7"/>
      <c r="G254" s="4"/>
      <c r="H254" s="4"/>
      <c r="I254" s="4"/>
      <c r="J254" s="4"/>
      <c r="K254" s="4"/>
    </row>
    <row r="255" spans="2:13" x14ac:dyDescent="0.25">
      <c r="C255" s="4"/>
      <c r="D255" s="4"/>
      <c r="E255" s="4"/>
      <c r="F255" s="7"/>
      <c r="G255" s="4"/>
      <c r="H255" s="4"/>
      <c r="I255" s="4"/>
      <c r="J255" s="4"/>
      <c r="K255" s="4"/>
    </row>
    <row r="256" spans="2:13" x14ac:dyDescent="0.25">
      <c r="C256" s="4"/>
      <c r="D256" s="4"/>
      <c r="E256" s="4"/>
      <c r="F256" s="7"/>
      <c r="G256" s="4"/>
      <c r="H256" s="4"/>
      <c r="I256" s="4"/>
      <c r="J256" s="4"/>
      <c r="K256" s="4"/>
    </row>
    <row r="257" spans="3:11" x14ac:dyDescent="0.25">
      <c r="C257" s="4"/>
      <c r="D257" s="4"/>
      <c r="E257" s="4"/>
      <c r="F257" s="7"/>
      <c r="G257" s="4"/>
      <c r="H257" s="4"/>
      <c r="I257" s="4"/>
      <c r="J257" s="4"/>
      <c r="K257" s="4"/>
    </row>
    <row r="258" spans="3:11" x14ac:dyDescent="0.25">
      <c r="C258" s="4"/>
      <c r="D258" s="4"/>
      <c r="E258" s="4"/>
      <c r="F258" s="7"/>
      <c r="G258" s="4"/>
      <c r="H258" s="4"/>
      <c r="I258" s="4"/>
      <c r="J258" s="4"/>
      <c r="K258" s="4"/>
    </row>
    <row r="259" spans="3:11" x14ac:dyDescent="0.25">
      <c r="C259" s="4"/>
      <c r="D259" s="4"/>
      <c r="E259" s="4"/>
      <c r="F259" s="7"/>
      <c r="G259" s="4"/>
      <c r="H259" s="4"/>
      <c r="I259" s="4"/>
      <c r="J259" s="4"/>
      <c r="K259" s="4"/>
    </row>
    <row r="260" spans="3:11" x14ac:dyDescent="0.25">
      <c r="C260" s="4"/>
      <c r="D260" s="4"/>
      <c r="E260" s="4"/>
      <c r="F260" s="7"/>
      <c r="G260" s="4"/>
      <c r="H260" s="4"/>
      <c r="I260" s="4"/>
      <c r="J260" s="4"/>
      <c r="K260" s="4"/>
    </row>
    <row r="261" spans="3:11" x14ac:dyDescent="0.25">
      <c r="C261" s="4"/>
      <c r="D261" s="4"/>
      <c r="E261" s="4"/>
      <c r="F261" s="7"/>
      <c r="G261" s="4"/>
      <c r="H261" s="4"/>
      <c r="I261" s="4"/>
      <c r="J261" s="4"/>
      <c r="K261" s="4"/>
    </row>
    <row r="262" spans="3:11" x14ac:dyDescent="0.25">
      <c r="C262" s="4"/>
      <c r="D262" s="4"/>
      <c r="E262" s="4"/>
      <c r="F262" s="7"/>
      <c r="G262" s="4"/>
      <c r="H262" s="4"/>
      <c r="I262" s="4"/>
      <c r="J262" s="4"/>
      <c r="K262" s="4"/>
    </row>
    <row r="263" spans="3:11" x14ac:dyDescent="0.25">
      <c r="C263" s="4"/>
      <c r="D263" s="4"/>
      <c r="E263" s="4"/>
      <c r="F263" s="7"/>
      <c r="G263" s="4"/>
      <c r="H263" s="4"/>
      <c r="I263" s="4"/>
      <c r="J263" s="4"/>
      <c r="K263" s="4"/>
    </row>
    <row r="264" spans="3:11" x14ac:dyDescent="0.25">
      <c r="C264" s="4"/>
      <c r="D264" s="4"/>
      <c r="E264" s="4"/>
      <c r="F264" s="7"/>
      <c r="G264" s="4"/>
      <c r="H264" s="4"/>
      <c r="I264" s="4"/>
      <c r="J264" s="4"/>
      <c r="K264" s="4"/>
    </row>
    <row r="265" spans="3:11" x14ac:dyDescent="0.25">
      <c r="C265" s="4"/>
      <c r="D265" s="4"/>
      <c r="E265" s="4"/>
      <c r="F265" s="7"/>
      <c r="G265" s="4"/>
      <c r="H265" s="4"/>
      <c r="I265" s="4"/>
      <c r="J265" s="4"/>
      <c r="K265" s="4"/>
    </row>
    <row r="266" spans="3:11" x14ac:dyDescent="0.25">
      <c r="C266" s="4"/>
      <c r="D266" s="4"/>
      <c r="E266" s="4"/>
      <c r="F266" s="7"/>
      <c r="G266" s="4"/>
      <c r="H266" s="4"/>
      <c r="I266" s="4"/>
      <c r="J266" s="4"/>
      <c r="K266" s="4"/>
    </row>
    <row r="267" spans="3:11" x14ac:dyDescent="0.25">
      <c r="C267" s="4"/>
      <c r="D267" s="4"/>
      <c r="E267" s="4"/>
      <c r="F267" s="7"/>
      <c r="G267" s="4"/>
      <c r="H267" s="4"/>
      <c r="I267" s="4"/>
      <c r="J267" s="4"/>
      <c r="K267" s="4"/>
    </row>
    <row r="268" spans="3:11" x14ac:dyDescent="0.25">
      <c r="C268" s="4"/>
      <c r="D268" s="4"/>
      <c r="E268" s="4"/>
      <c r="F268" s="7"/>
      <c r="G268" s="4"/>
      <c r="H268" s="4"/>
      <c r="I268" s="4"/>
      <c r="J268" s="4"/>
      <c r="K268" s="4"/>
    </row>
    <row r="269" spans="3:11" x14ac:dyDescent="0.25">
      <c r="C269" s="4"/>
      <c r="D269" s="4"/>
      <c r="E269" s="4"/>
      <c r="F269" s="7"/>
      <c r="G269" s="4"/>
      <c r="H269" s="4"/>
      <c r="I269" s="4"/>
      <c r="J269" s="4"/>
      <c r="K269" s="4"/>
    </row>
    <row r="270" spans="3:11" x14ac:dyDescent="0.25">
      <c r="C270" s="4"/>
      <c r="D270" s="4"/>
      <c r="E270" s="4"/>
      <c r="F270" s="7"/>
      <c r="G270" s="4"/>
      <c r="H270" s="4"/>
      <c r="I270" s="4"/>
      <c r="J270" s="4"/>
      <c r="K270" s="4"/>
    </row>
    <row r="271" spans="3:11" x14ac:dyDescent="0.25">
      <c r="C271" s="4"/>
      <c r="D271" s="4"/>
      <c r="E271" s="4"/>
      <c r="F271" s="7"/>
      <c r="G271" s="4"/>
      <c r="H271" s="4"/>
      <c r="I271" s="4"/>
      <c r="J271" s="4"/>
      <c r="K271" s="4"/>
    </row>
    <row r="272" spans="3:11" x14ac:dyDescent="0.25">
      <c r="C272" s="4"/>
      <c r="D272" s="4"/>
      <c r="E272" s="4"/>
      <c r="F272" s="7"/>
      <c r="G272" s="4"/>
      <c r="H272" s="4"/>
      <c r="I272" s="4"/>
      <c r="J272" s="4"/>
      <c r="K272" s="4"/>
    </row>
    <row r="273" spans="3:11" x14ac:dyDescent="0.25">
      <c r="C273" s="4"/>
      <c r="D273" s="4"/>
      <c r="E273" s="4"/>
      <c r="F273" s="7"/>
      <c r="G273" s="4"/>
      <c r="H273" s="4"/>
      <c r="I273" s="4"/>
      <c r="J273" s="4"/>
      <c r="K273" s="4"/>
    </row>
    <row r="274" spans="3:11" x14ac:dyDescent="0.25">
      <c r="C274" s="4"/>
      <c r="D274" s="4"/>
      <c r="E274" s="4"/>
      <c r="F274" s="7"/>
      <c r="G274" s="4"/>
      <c r="H274" s="4"/>
      <c r="I274" s="4"/>
      <c r="J274" s="4"/>
      <c r="K274" s="4"/>
    </row>
    <row r="275" spans="3:11" x14ac:dyDescent="0.25">
      <c r="C275" s="4"/>
      <c r="D275" s="4"/>
      <c r="E275" s="4"/>
      <c r="F275" s="7"/>
      <c r="G275" s="4"/>
      <c r="H275" s="4"/>
      <c r="I275" s="4"/>
      <c r="J275" s="4"/>
      <c r="K275" s="4"/>
    </row>
    <row r="276" spans="3:11" x14ac:dyDescent="0.25">
      <c r="C276" s="4"/>
      <c r="D276" s="4"/>
      <c r="E276" s="4"/>
      <c r="F276" s="7"/>
      <c r="G276" s="4"/>
      <c r="H276" s="4"/>
      <c r="I276" s="4"/>
      <c r="J276" s="4"/>
      <c r="K276" s="4"/>
    </row>
    <row r="277" spans="3:11" x14ac:dyDescent="0.25">
      <c r="C277" s="4"/>
      <c r="D277" s="4"/>
      <c r="E277" s="4"/>
      <c r="F277" s="7"/>
      <c r="G277" s="4"/>
      <c r="H277" s="4"/>
      <c r="I277" s="4"/>
      <c r="J277" s="4"/>
      <c r="K277" s="4"/>
    </row>
    <row r="278" spans="3:11" x14ac:dyDescent="0.25">
      <c r="C278" s="4"/>
      <c r="D278" s="4"/>
      <c r="E278" s="4"/>
      <c r="F278" s="7"/>
      <c r="G278" s="4"/>
      <c r="H278" s="4"/>
      <c r="I278" s="4"/>
      <c r="J278" s="4"/>
      <c r="K278" s="4"/>
    </row>
    <row r="279" spans="3:11" x14ac:dyDescent="0.25">
      <c r="C279" s="4"/>
      <c r="D279" s="4"/>
      <c r="E279" s="4"/>
      <c r="F279" s="7"/>
      <c r="G279" s="4"/>
      <c r="H279" s="4"/>
      <c r="I279" s="4"/>
      <c r="J279" s="4"/>
      <c r="K279" s="4"/>
    </row>
    <row r="280" spans="3:11" x14ac:dyDescent="0.25">
      <c r="C280" s="4"/>
      <c r="D280" s="4"/>
      <c r="E280" s="4"/>
      <c r="F280" s="7"/>
      <c r="G280" s="4"/>
      <c r="H280" s="4"/>
      <c r="I280" s="4"/>
      <c r="J280" s="4"/>
      <c r="K280" s="4"/>
    </row>
    <row r="281" spans="3:11" x14ac:dyDescent="0.25">
      <c r="C281" s="4"/>
      <c r="D281" s="4"/>
      <c r="E281" s="4"/>
      <c r="F281" s="7"/>
      <c r="G281" s="4"/>
      <c r="H281" s="4"/>
      <c r="I281" s="4"/>
      <c r="J281" s="4"/>
      <c r="K281" s="4"/>
    </row>
    <row r="282" spans="3:11" x14ac:dyDescent="0.25">
      <c r="C282" s="4"/>
      <c r="D282" s="4"/>
      <c r="E282" s="4"/>
      <c r="F282" s="7"/>
      <c r="G282" s="4"/>
      <c r="H282" s="4"/>
      <c r="I282" s="4"/>
      <c r="J282" s="4"/>
      <c r="K282" s="4"/>
    </row>
    <row r="283" spans="3:11" x14ac:dyDescent="0.25">
      <c r="C283" s="4"/>
      <c r="D283" s="4"/>
      <c r="E283" s="4"/>
      <c r="F283" s="7"/>
      <c r="G283" s="4"/>
      <c r="H283" s="4"/>
      <c r="I283" s="4"/>
      <c r="J283" s="4"/>
      <c r="K283" s="4"/>
    </row>
    <row r="284" spans="3:11" x14ac:dyDescent="0.25">
      <c r="C284" s="4"/>
      <c r="D284" s="4"/>
      <c r="E284" s="4"/>
      <c r="F284" s="7"/>
      <c r="G284" s="4"/>
      <c r="H284" s="4"/>
      <c r="I284" s="4"/>
      <c r="J284" s="4"/>
      <c r="K284" s="4"/>
    </row>
    <row r="285" spans="3:11" x14ac:dyDescent="0.25">
      <c r="C285" s="4"/>
      <c r="D285" s="4"/>
      <c r="E285" s="4"/>
      <c r="F285" s="7"/>
      <c r="G285" s="4"/>
      <c r="H285" s="4"/>
      <c r="I285" s="4"/>
      <c r="J285" s="4"/>
      <c r="K285" s="4"/>
    </row>
    <row r="286" spans="3:11" x14ac:dyDescent="0.25">
      <c r="C286" s="4"/>
      <c r="D286" s="4"/>
      <c r="E286" s="4"/>
      <c r="F286" s="7"/>
      <c r="G286" s="4"/>
      <c r="H286" s="4"/>
      <c r="I286" s="4"/>
      <c r="J286" s="4"/>
      <c r="K286" s="4"/>
    </row>
    <row r="287" spans="3:11" x14ac:dyDescent="0.25">
      <c r="C287" s="4"/>
      <c r="D287" s="4"/>
      <c r="E287" s="4"/>
      <c r="F287" s="7"/>
      <c r="G287" s="4"/>
      <c r="H287" s="4"/>
      <c r="I287" s="4"/>
      <c r="J287" s="4"/>
      <c r="K287" s="4"/>
    </row>
    <row r="288" spans="3:11" x14ac:dyDescent="0.25">
      <c r="C288" s="4"/>
      <c r="D288" s="4"/>
      <c r="E288" s="4"/>
      <c r="F288" s="7"/>
      <c r="G288" s="4"/>
      <c r="H288" s="4"/>
      <c r="I288" s="4"/>
      <c r="J288" s="4"/>
      <c r="K288" s="4"/>
    </row>
    <row r="289" spans="3:11" x14ac:dyDescent="0.25">
      <c r="C289" s="4"/>
      <c r="D289" s="4"/>
      <c r="E289" s="4"/>
      <c r="F289" s="7"/>
      <c r="G289" s="4"/>
      <c r="H289" s="4"/>
      <c r="I289" s="4"/>
      <c r="J289" s="4"/>
      <c r="K289" s="4"/>
    </row>
    <row r="290" spans="3:11" x14ac:dyDescent="0.25">
      <c r="C290" s="4"/>
      <c r="D290" s="4"/>
      <c r="E290" s="4"/>
      <c r="F290" s="7"/>
      <c r="G290" s="4"/>
      <c r="H290" s="4"/>
      <c r="I290" s="4"/>
      <c r="J290" s="4"/>
      <c r="K290" s="4"/>
    </row>
    <row r="291" spans="3:11" x14ac:dyDescent="0.25">
      <c r="C291" s="4"/>
      <c r="D291" s="4"/>
      <c r="E291" s="4"/>
      <c r="F291" s="7"/>
      <c r="G291" s="4"/>
      <c r="H291" s="4"/>
      <c r="I291" s="4"/>
      <c r="J291" s="4"/>
      <c r="K291" s="4"/>
    </row>
    <row r="292" spans="3:11" x14ac:dyDescent="0.25">
      <c r="C292" s="4"/>
      <c r="D292" s="4"/>
      <c r="E292" s="4"/>
      <c r="F292" s="7"/>
      <c r="G292" s="4"/>
      <c r="H292" s="4"/>
      <c r="I292" s="4"/>
      <c r="J292" s="4"/>
      <c r="K292" s="4"/>
    </row>
    <row r="293" spans="3:11" x14ac:dyDescent="0.25">
      <c r="C293" s="4"/>
      <c r="D293" s="4"/>
      <c r="E293" s="4"/>
      <c r="F293" s="7"/>
      <c r="G293" s="4"/>
      <c r="H293" s="4"/>
      <c r="I293" s="4"/>
      <c r="J293" s="4"/>
      <c r="K293" s="4"/>
    </row>
    <row r="294" spans="3:11" x14ac:dyDescent="0.25">
      <c r="C294" s="4"/>
      <c r="D294" s="4"/>
      <c r="E294" s="4"/>
      <c r="F294" s="7"/>
      <c r="G294" s="4"/>
      <c r="H294" s="4"/>
      <c r="I294" s="4"/>
      <c r="J294" s="4"/>
      <c r="K294" s="4"/>
    </row>
    <row r="295" spans="3:11" x14ac:dyDescent="0.25">
      <c r="C295" s="4"/>
      <c r="D295" s="4"/>
      <c r="E295" s="4"/>
      <c r="F295" s="7"/>
      <c r="G295" s="4"/>
      <c r="H295" s="4"/>
      <c r="I295" s="4"/>
      <c r="J295" s="4"/>
      <c r="K295" s="4"/>
    </row>
    <row r="296" spans="3:11" x14ac:dyDescent="0.25">
      <c r="C296" s="4"/>
      <c r="D296" s="4"/>
      <c r="E296" s="4"/>
      <c r="F296" s="7"/>
      <c r="G296" s="4"/>
      <c r="H296" s="4"/>
      <c r="I296" s="4"/>
      <c r="J296" s="4"/>
      <c r="K296" s="4"/>
    </row>
    <row r="297" spans="3:11" x14ac:dyDescent="0.25">
      <c r="C297" s="4"/>
      <c r="D297" s="4"/>
      <c r="E297" s="4"/>
      <c r="F297" s="7"/>
      <c r="G297" s="4"/>
      <c r="H297" s="4"/>
      <c r="I297" s="4"/>
      <c r="J297" s="4"/>
      <c r="K297" s="4"/>
    </row>
    <row r="298" spans="3:11" x14ac:dyDescent="0.25">
      <c r="C298" s="4"/>
      <c r="D298" s="4"/>
      <c r="E298" s="4"/>
      <c r="F298" s="7"/>
      <c r="G298" s="4"/>
      <c r="H298" s="4"/>
      <c r="I298" s="4"/>
      <c r="J298" s="4"/>
      <c r="K298" s="4"/>
    </row>
    <row r="299" spans="3:11" x14ac:dyDescent="0.25">
      <c r="C299" s="4"/>
      <c r="D299" s="4"/>
      <c r="E299" s="4"/>
      <c r="F299" s="7"/>
      <c r="G299" s="4"/>
      <c r="H299" s="4"/>
      <c r="I299" s="4"/>
      <c r="J299" s="4"/>
      <c r="K299" s="4"/>
    </row>
    <row r="300" spans="3:11" x14ac:dyDescent="0.25">
      <c r="C300" s="4"/>
      <c r="D300" s="4"/>
      <c r="E300" s="4"/>
      <c r="F300" s="7"/>
      <c r="G300" s="4"/>
      <c r="H300" s="4"/>
      <c r="I300" s="4"/>
      <c r="J300" s="4"/>
      <c r="K300" s="4"/>
    </row>
    <row r="301" spans="3:11" x14ac:dyDescent="0.25">
      <c r="C301" s="4"/>
      <c r="D301" s="4"/>
      <c r="E301" s="4"/>
      <c r="F301" s="7"/>
      <c r="G301" s="4"/>
      <c r="H301" s="4"/>
      <c r="I301" s="4"/>
      <c r="J301" s="4"/>
      <c r="K301" s="4"/>
    </row>
    <row r="302" spans="3:11" x14ac:dyDescent="0.25">
      <c r="C302" s="4"/>
      <c r="D302" s="4"/>
      <c r="E302" s="4"/>
      <c r="F302" s="7"/>
      <c r="G302" s="4"/>
      <c r="H302" s="4"/>
      <c r="I302" s="4"/>
      <c r="J302" s="4"/>
      <c r="K302" s="4"/>
    </row>
  </sheetData>
  <sheetProtection algorithmName="SHA-512" hashValue="wAhIysoz1if6S96svC2yKP6MoqjSWf7Zrx7zXGxrfWUaDP59FGxX7fgfhVKWykMGn3WapenXtL6kFSlrejl4dQ==" saltValue="g5kBlPvI6hrgc0V6aMxjcQ==" spinCount="100000" sheet="1" objects="1" scenarios="1"/>
  <pageMargins left="0.45" right="0.45" top="0.5" bottom="0.5" header="0.3" footer="0.3"/>
  <pageSetup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58B4-36D1-44E5-8ACA-1F7E2AAAF8F5}">
  <sheetPr>
    <pageSetUpPr fitToPage="1"/>
  </sheetPr>
  <dimension ref="B2:M246"/>
  <sheetViews>
    <sheetView zoomScale="85" zoomScaleNormal="85" workbookViewId="0">
      <pane ySplit="5" topLeftCell="A6" activePane="bottomLeft" state="frozen"/>
      <selection pane="bottomLeft" activeCell="G6" sqref="G6"/>
    </sheetView>
  </sheetViews>
  <sheetFormatPr defaultColWidth="8.85546875" defaultRowHeight="15" x14ac:dyDescent="0.25"/>
  <cols>
    <col min="1" max="1" width="4.7109375" style="1" customWidth="1"/>
    <col min="2" max="2" width="8.85546875" style="3"/>
    <col min="3" max="3" width="11.28515625" style="1" customWidth="1"/>
    <col min="4" max="4" width="14.140625" style="1" customWidth="1"/>
    <col min="5" max="6" width="10.5703125" style="1" customWidth="1"/>
    <col min="7" max="7" width="15.42578125" style="1" customWidth="1"/>
    <col min="8" max="8" width="18.140625" style="1" customWidth="1"/>
    <col min="9" max="9" width="12" style="1" customWidth="1"/>
    <col min="10" max="10" width="12.7109375" style="1" customWidth="1"/>
    <col min="11" max="11" width="15.28515625" style="1" customWidth="1"/>
    <col min="12" max="12" width="89.42578125" style="1" bestFit="1" customWidth="1"/>
    <col min="13" max="13" width="8.85546875" style="3"/>
    <col min="14" max="16384" width="8.85546875" style="1"/>
  </cols>
  <sheetData>
    <row r="2" spans="2:13" ht="18.75" x14ac:dyDescent="0.25">
      <c r="D2" s="6" t="s">
        <v>21</v>
      </c>
    </row>
    <row r="3" spans="2:13" ht="18.75" x14ac:dyDescent="0.25">
      <c r="D3" s="9" t="s">
        <v>31</v>
      </c>
    </row>
    <row r="5" spans="2:13" s="2" customFormat="1" ht="45" x14ac:dyDescent="0.25">
      <c r="B5" s="2" t="s">
        <v>7</v>
      </c>
      <c r="C5" s="5" t="s">
        <v>0</v>
      </c>
      <c r="D5" s="5" t="s">
        <v>8</v>
      </c>
      <c r="E5" s="5" t="s">
        <v>19</v>
      </c>
      <c r="F5" s="5" t="s">
        <v>20</v>
      </c>
      <c r="G5" s="5" t="s">
        <v>36</v>
      </c>
      <c r="H5" s="5" t="s">
        <v>29</v>
      </c>
      <c r="I5" s="5" t="s">
        <v>28</v>
      </c>
      <c r="J5" s="5" t="s">
        <v>22</v>
      </c>
      <c r="K5" s="5" t="s">
        <v>34</v>
      </c>
      <c r="L5" s="8" t="s">
        <v>30</v>
      </c>
      <c r="M5" s="2" t="s">
        <v>7</v>
      </c>
    </row>
    <row r="6" spans="2:13" s="2" customFormat="1" x14ac:dyDescent="0.25">
      <c r="B6" s="3">
        <v>0</v>
      </c>
      <c r="C6" s="4"/>
      <c r="D6" s="4"/>
      <c r="E6" s="4"/>
      <c r="F6" s="4"/>
      <c r="G6" s="4"/>
      <c r="H6" s="4">
        <f t="shared" ref="H6:H69" si="0">IF($B6=0,-Loan_Amount/2,0)+
IF($B6=PTO_Month,-Loan_Amount/2,0)</f>
        <v>-28179.4</v>
      </c>
      <c r="I6" s="4">
        <f>ROUND(D6-E6-G6-H6,2)</f>
        <v>28179.4</v>
      </c>
      <c r="L6" s="1" t="str">
        <f t="shared" ref="L6:L69" si="1">IF(AND(PTO_Month=$B6,PTO_Month=0),"Disbursement of all loan proceeds to contractor upon obtaining PTO",IF($B6=PTO_Month,"Disbursement of second 50% of loan proceeds to contractor upon obtaining PTO",IF($B6=Addl_Payment_Month,"Borrower makes optional additional principal payment and reamortizes the loan","")))</f>
        <v>Disbursement of all loan proceeds to contractor upon obtaining PTO</v>
      </c>
      <c r="M6" s="3">
        <v>0</v>
      </c>
    </row>
    <row r="7" spans="2:13" x14ac:dyDescent="0.25">
      <c r="B7" s="3">
        <v>1</v>
      </c>
      <c r="C7" s="4">
        <f>E7+F7</f>
        <v>230</v>
      </c>
      <c r="D7" s="4">
        <f>I6</f>
        <v>28179.4</v>
      </c>
      <c r="E7" s="4">
        <f t="shared" ref="E7:E70" si="2">IFERROR(ROUND(
IF($B7 &lt;= Int_Only_Term, Phase1_Payment_Amount - $F7,
 MIN($I6, Phase4_Payment_Amount - $F7)),2),"ERROR")</f>
        <v>6.91</v>
      </c>
      <c r="F7" s="7">
        <f>IFERROR(ROUND(D7*Loan_Rate/12,2),"ERROR")</f>
        <v>223.09</v>
      </c>
      <c r="G7" s="4"/>
      <c r="H7" s="4">
        <f t="shared" si="0"/>
        <v>0</v>
      </c>
      <c r="I7" s="4">
        <f>ROUND(D7-E7-G7-H7,2)</f>
        <v>28172.49</v>
      </c>
      <c r="J7" s="4">
        <f>IF(C7=0,,SUM(E7:G7)+J6)</f>
        <v>230</v>
      </c>
      <c r="K7" s="4">
        <f>I7+J7</f>
        <v>28402.49</v>
      </c>
      <c r="L7" s="1" t="str">
        <f t="shared" si="1"/>
        <v/>
      </c>
      <c r="M7" s="3">
        <v>1</v>
      </c>
    </row>
    <row r="8" spans="2:13" x14ac:dyDescent="0.25">
      <c r="B8" s="3">
        <v>2</v>
      </c>
      <c r="C8" s="4">
        <f t="shared" ref="C8:C71" si="3">E8+F8</f>
        <v>230</v>
      </c>
      <c r="D8" s="4">
        <f t="shared" ref="D8:D71" si="4">I7</f>
        <v>28172.49</v>
      </c>
      <c r="E8" s="4">
        <f t="shared" si="2"/>
        <v>6.97</v>
      </c>
      <c r="F8" s="7">
        <f t="shared" ref="F8:F71" si="5">IFERROR(ROUND(D8*Loan_Rate/12,2),"ERROR")</f>
        <v>223.03</v>
      </c>
      <c r="G8" s="4"/>
      <c r="H8" s="4">
        <f t="shared" si="0"/>
        <v>0</v>
      </c>
      <c r="I8" s="4">
        <f t="shared" ref="I8:I71" si="6">ROUND(D8-E8-G8-H8,2)</f>
        <v>28165.52</v>
      </c>
      <c r="J8" s="4">
        <f t="shared" ref="J8:J71" si="7">IF(C8=0,,SUM(E8:G8)+J7)</f>
        <v>460</v>
      </c>
      <c r="K8" s="4">
        <f>I8+J8</f>
        <v>28625.52</v>
      </c>
      <c r="L8" s="1" t="str">
        <f t="shared" si="1"/>
        <v/>
      </c>
      <c r="M8" s="3">
        <v>2</v>
      </c>
    </row>
    <row r="9" spans="2:13" x14ac:dyDescent="0.25">
      <c r="B9" s="3">
        <v>3</v>
      </c>
      <c r="C9" s="4">
        <f t="shared" si="3"/>
        <v>230</v>
      </c>
      <c r="D9" s="4">
        <f t="shared" si="4"/>
        <v>28165.52</v>
      </c>
      <c r="E9" s="4">
        <f t="shared" si="2"/>
        <v>7.02</v>
      </c>
      <c r="F9" s="7">
        <f t="shared" si="5"/>
        <v>222.98</v>
      </c>
      <c r="G9" s="4"/>
      <c r="H9" s="4">
        <f t="shared" si="0"/>
        <v>0</v>
      </c>
      <c r="I9" s="4">
        <f t="shared" si="6"/>
        <v>28158.5</v>
      </c>
      <c r="J9" s="4">
        <f t="shared" si="7"/>
        <v>690</v>
      </c>
      <c r="K9" s="4">
        <f t="shared" ref="K9:K72" si="8">I9+J9</f>
        <v>28848.5</v>
      </c>
      <c r="L9" s="1" t="str">
        <f t="shared" si="1"/>
        <v/>
      </c>
      <c r="M9" s="3">
        <v>3</v>
      </c>
    </row>
    <row r="10" spans="2:13" x14ac:dyDescent="0.25">
      <c r="B10" s="3">
        <v>4</v>
      </c>
      <c r="C10" s="4">
        <f t="shared" si="3"/>
        <v>230</v>
      </c>
      <c r="D10" s="4">
        <f t="shared" si="4"/>
        <v>28158.5</v>
      </c>
      <c r="E10" s="4">
        <f t="shared" si="2"/>
        <v>7.08</v>
      </c>
      <c r="F10" s="7">
        <f t="shared" si="5"/>
        <v>222.92</v>
      </c>
      <c r="G10" s="4"/>
      <c r="H10" s="4">
        <f t="shared" si="0"/>
        <v>0</v>
      </c>
      <c r="I10" s="4">
        <f t="shared" si="6"/>
        <v>28151.42</v>
      </c>
      <c r="J10" s="4">
        <f t="shared" si="7"/>
        <v>920</v>
      </c>
      <c r="K10" s="4">
        <f t="shared" si="8"/>
        <v>29071.42</v>
      </c>
      <c r="L10" s="1" t="str">
        <f t="shared" si="1"/>
        <v/>
      </c>
      <c r="M10" s="3">
        <v>4</v>
      </c>
    </row>
    <row r="11" spans="2:13" x14ac:dyDescent="0.25">
      <c r="B11" s="3">
        <v>5</v>
      </c>
      <c r="C11" s="4">
        <f t="shared" si="3"/>
        <v>230</v>
      </c>
      <c r="D11" s="4">
        <f t="shared" si="4"/>
        <v>28151.42</v>
      </c>
      <c r="E11" s="4">
        <f t="shared" si="2"/>
        <v>7.13</v>
      </c>
      <c r="F11" s="7">
        <f t="shared" si="5"/>
        <v>222.87</v>
      </c>
      <c r="G11" s="4"/>
      <c r="H11" s="4">
        <f t="shared" si="0"/>
        <v>0</v>
      </c>
      <c r="I11" s="4">
        <f t="shared" si="6"/>
        <v>28144.29</v>
      </c>
      <c r="J11" s="4">
        <f t="shared" si="7"/>
        <v>1150</v>
      </c>
      <c r="K11" s="4">
        <f t="shared" si="8"/>
        <v>29294.29</v>
      </c>
      <c r="L11" s="1" t="str">
        <f t="shared" si="1"/>
        <v/>
      </c>
      <c r="M11" s="3">
        <v>5</v>
      </c>
    </row>
    <row r="12" spans="2:13" x14ac:dyDescent="0.25">
      <c r="B12" s="3">
        <v>6</v>
      </c>
      <c r="C12" s="4">
        <f t="shared" si="3"/>
        <v>230</v>
      </c>
      <c r="D12" s="4">
        <f t="shared" si="4"/>
        <v>28144.29</v>
      </c>
      <c r="E12" s="4">
        <f t="shared" si="2"/>
        <v>7.19</v>
      </c>
      <c r="F12" s="7">
        <f t="shared" si="5"/>
        <v>222.81</v>
      </c>
      <c r="G12" s="4"/>
      <c r="H12" s="4">
        <f t="shared" si="0"/>
        <v>0</v>
      </c>
      <c r="I12" s="4">
        <f t="shared" si="6"/>
        <v>28137.1</v>
      </c>
      <c r="J12" s="4">
        <f t="shared" si="7"/>
        <v>1380</v>
      </c>
      <c r="K12" s="4">
        <f t="shared" si="8"/>
        <v>29517.1</v>
      </c>
      <c r="L12" s="1" t="str">
        <f t="shared" si="1"/>
        <v/>
      </c>
      <c r="M12" s="3">
        <v>6</v>
      </c>
    </row>
    <row r="13" spans="2:13" x14ac:dyDescent="0.25">
      <c r="B13" s="3">
        <v>7</v>
      </c>
      <c r="C13" s="4">
        <f t="shared" si="3"/>
        <v>230</v>
      </c>
      <c r="D13" s="4">
        <f t="shared" si="4"/>
        <v>28137.1</v>
      </c>
      <c r="E13" s="4">
        <f t="shared" si="2"/>
        <v>7.25</v>
      </c>
      <c r="F13" s="7">
        <f t="shared" si="5"/>
        <v>222.75</v>
      </c>
      <c r="G13" s="4"/>
      <c r="H13" s="4">
        <f t="shared" si="0"/>
        <v>0</v>
      </c>
      <c r="I13" s="4">
        <f t="shared" si="6"/>
        <v>28129.85</v>
      </c>
      <c r="J13" s="4">
        <f t="shared" si="7"/>
        <v>1610</v>
      </c>
      <c r="K13" s="4">
        <f t="shared" si="8"/>
        <v>29739.85</v>
      </c>
      <c r="L13" s="1" t="str">
        <f t="shared" si="1"/>
        <v/>
      </c>
      <c r="M13" s="3">
        <v>7</v>
      </c>
    </row>
    <row r="14" spans="2:13" x14ac:dyDescent="0.25">
      <c r="B14" s="3">
        <v>8</v>
      </c>
      <c r="C14" s="4">
        <f t="shared" si="3"/>
        <v>230</v>
      </c>
      <c r="D14" s="4">
        <f t="shared" si="4"/>
        <v>28129.85</v>
      </c>
      <c r="E14" s="4">
        <f t="shared" si="2"/>
        <v>7.31</v>
      </c>
      <c r="F14" s="7">
        <f t="shared" si="5"/>
        <v>222.69</v>
      </c>
      <c r="G14" s="4"/>
      <c r="H14" s="4">
        <f t="shared" si="0"/>
        <v>0</v>
      </c>
      <c r="I14" s="4">
        <f t="shared" si="6"/>
        <v>28122.54</v>
      </c>
      <c r="J14" s="4">
        <f t="shared" si="7"/>
        <v>1840</v>
      </c>
      <c r="K14" s="4">
        <f t="shared" si="8"/>
        <v>29962.54</v>
      </c>
      <c r="L14" s="1" t="str">
        <f t="shared" si="1"/>
        <v/>
      </c>
      <c r="M14" s="3">
        <v>8</v>
      </c>
    </row>
    <row r="15" spans="2:13" x14ac:dyDescent="0.25">
      <c r="B15" s="3">
        <v>9</v>
      </c>
      <c r="C15" s="4">
        <f t="shared" si="3"/>
        <v>230</v>
      </c>
      <c r="D15" s="4">
        <f t="shared" si="4"/>
        <v>28122.54</v>
      </c>
      <c r="E15" s="4">
        <f t="shared" si="2"/>
        <v>7.36</v>
      </c>
      <c r="F15" s="7">
        <f t="shared" si="5"/>
        <v>222.64</v>
      </c>
      <c r="G15" s="4"/>
      <c r="H15" s="4">
        <f t="shared" si="0"/>
        <v>0</v>
      </c>
      <c r="I15" s="4">
        <f t="shared" si="6"/>
        <v>28115.18</v>
      </c>
      <c r="J15" s="4">
        <f t="shared" si="7"/>
        <v>2070</v>
      </c>
      <c r="K15" s="4">
        <f t="shared" si="8"/>
        <v>30185.18</v>
      </c>
      <c r="L15" s="1" t="str">
        <f t="shared" si="1"/>
        <v/>
      </c>
      <c r="M15" s="3">
        <v>9</v>
      </c>
    </row>
    <row r="16" spans="2:13" x14ac:dyDescent="0.25">
      <c r="B16" s="3">
        <v>10</v>
      </c>
      <c r="C16" s="4">
        <f t="shared" si="3"/>
        <v>230</v>
      </c>
      <c r="D16" s="4">
        <f t="shared" si="4"/>
        <v>28115.18</v>
      </c>
      <c r="E16" s="4">
        <f t="shared" si="2"/>
        <v>7.42</v>
      </c>
      <c r="F16" s="7">
        <f t="shared" si="5"/>
        <v>222.58</v>
      </c>
      <c r="G16" s="4"/>
      <c r="H16" s="4">
        <f t="shared" si="0"/>
        <v>0</v>
      </c>
      <c r="I16" s="4">
        <f t="shared" si="6"/>
        <v>28107.759999999998</v>
      </c>
      <c r="J16" s="4">
        <f t="shared" si="7"/>
        <v>2300</v>
      </c>
      <c r="K16" s="4">
        <f t="shared" si="8"/>
        <v>30407.759999999998</v>
      </c>
      <c r="L16" s="1" t="str">
        <f t="shared" si="1"/>
        <v/>
      </c>
      <c r="M16" s="3">
        <v>10</v>
      </c>
    </row>
    <row r="17" spans="2:13" x14ac:dyDescent="0.25">
      <c r="B17" s="3">
        <v>11</v>
      </c>
      <c r="C17" s="4">
        <f t="shared" si="3"/>
        <v>230</v>
      </c>
      <c r="D17" s="4">
        <f t="shared" si="4"/>
        <v>28107.759999999998</v>
      </c>
      <c r="E17" s="4">
        <f t="shared" si="2"/>
        <v>7.48</v>
      </c>
      <c r="F17" s="7">
        <f t="shared" si="5"/>
        <v>222.52</v>
      </c>
      <c r="G17" s="4"/>
      <c r="H17" s="4">
        <f t="shared" si="0"/>
        <v>0</v>
      </c>
      <c r="I17" s="4">
        <f t="shared" si="6"/>
        <v>28100.28</v>
      </c>
      <c r="J17" s="4">
        <f t="shared" si="7"/>
        <v>2530</v>
      </c>
      <c r="K17" s="4">
        <f t="shared" si="8"/>
        <v>30630.28</v>
      </c>
      <c r="L17" s="1" t="str">
        <f t="shared" si="1"/>
        <v/>
      </c>
      <c r="M17" s="3">
        <v>11</v>
      </c>
    </row>
    <row r="18" spans="2:13" x14ac:dyDescent="0.25">
      <c r="B18" s="3">
        <v>12</v>
      </c>
      <c r="C18" s="4">
        <f t="shared" si="3"/>
        <v>230</v>
      </c>
      <c r="D18" s="4">
        <f t="shared" si="4"/>
        <v>28100.28</v>
      </c>
      <c r="E18" s="4">
        <f t="shared" si="2"/>
        <v>7.54</v>
      </c>
      <c r="F18" s="7">
        <f t="shared" si="5"/>
        <v>222.46</v>
      </c>
      <c r="G18" s="4"/>
      <c r="H18" s="4">
        <f t="shared" si="0"/>
        <v>0</v>
      </c>
      <c r="I18" s="4">
        <f t="shared" si="6"/>
        <v>28092.74</v>
      </c>
      <c r="J18" s="4">
        <f t="shared" si="7"/>
        <v>2760</v>
      </c>
      <c r="K18" s="4">
        <f t="shared" si="8"/>
        <v>30852.74</v>
      </c>
      <c r="L18" s="1" t="str">
        <f t="shared" si="1"/>
        <v/>
      </c>
      <c r="M18" s="3">
        <v>12</v>
      </c>
    </row>
    <row r="19" spans="2:13" x14ac:dyDescent="0.25">
      <c r="B19" s="3">
        <v>13</v>
      </c>
      <c r="C19" s="4">
        <f t="shared" si="3"/>
        <v>230</v>
      </c>
      <c r="D19" s="4">
        <f t="shared" si="4"/>
        <v>28092.74</v>
      </c>
      <c r="E19" s="4">
        <f t="shared" si="2"/>
        <v>7.6</v>
      </c>
      <c r="F19" s="7">
        <f t="shared" si="5"/>
        <v>222.4</v>
      </c>
      <c r="G19" s="4"/>
      <c r="H19" s="4">
        <f t="shared" si="0"/>
        <v>0</v>
      </c>
      <c r="I19" s="4">
        <f t="shared" si="6"/>
        <v>28085.14</v>
      </c>
      <c r="J19" s="4">
        <f t="shared" si="7"/>
        <v>2990</v>
      </c>
      <c r="K19" s="4">
        <f t="shared" si="8"/>
        <v>31075.14</v>
      </c>
      <c r="L19" s="1" t="str">
        <f t="shared" si="1"/>
        <v/>
      </c>
      <c r="M19" s="3">
        <v>13</v>
      </c>
    </row>
    <row r="20" spans="2:13" x14ac:dyDescent="0.25">
      <c r="B20" s="3">
        <v>14</v>
      </c>
      <c r="C20" s="4">
        <f t="shared" si="3"/>
        <v>230</v>
      </c>
      <c r="D20" s="4">
        <f t="shared" si="4"/>
        <v>28085.14</v>
      </c>
      <c r="E20" s="4">
        <f t="shared" si="2"/>
        <v>7.66</v>
      </c>
      <c r="F20" s="7">
        <f t="shared" si="5"/>
        <v>222.34</v>
      </c>
      <c r="G20" s="4"/>
      <c r="H20" s="4">
        <f t="shared" si="0"/>
        <v>0</v>
      </c>
      <c r="I20" s="4">
        <f t="shared" si="6"/>
        <v>28077.48</v>
      </c>
      <c r="J20" s="4">
        <f t="shared" si="7"/>
        <v>3220</v>
      </c>
      <c r="K20" s="4">
        <f t="shared" si="8"/>
        <v>31297.48</v>
      </c>
      <c r="L20" s="1" t="str">
        <f t="shared" si="1"/>
        <v/>
      </c>
      <c r="M20" s="3">
        <v>14</v>
      </c>
    </row>
    <row r="21" spans="2:13" x14ac:dyDescent="0.25">
      <c r="B21" s="3">
        <v>15</v>
      </c>
      <c r="C21" s="4">
        <f t="shared" si="3"/>
        <v>230</v>
      </c>
      <c r="D21" s="4">
        <f t="shared" si="4"/>
        <v>28077.48</v>
      </c>
      <c r="E21" s="4">
        <f t="shared" si="2"/>
        <v>7.72</v>
      </c>
      <c r="F21" s="7">
        <f t="shared" si="5"/>
        <v>222.28</v>
      </c>
      <c r="G21" s="4"/>
      <c r="H21" s="4">
        <f t="shared" si="0"/>
        <v>0</v>
      </c>
      <c r="I21" s="4">
        <f t="shared" si="6"/>
        <v>28069.759999999998</v>
      </c>
      <c r="J21" s="4">
        <f t="shared" si="7"/>
        <v>3450</v>
      </c>
      <c r="K21" s="4">
        <f t="shared" si="8"/>
        <v>31519.759999999998</v>
      </c>
      <c r="L21" s="1" t="str">
        <f t="shared" si="1"/>
        <v>Borrower makes optional additional principal payment and reamortizes the loan</v>
      </c>
      <c r="M21" s="3">
        <v>15</v>
      </c>
    </row>
    <row r="22" spans="2:13" x14ac:dyDescent="0.25">
      <c r="B22" s="3">
        <v>16</v>
      </c>
      <c r="C22" s="4">
        <f t="shared" si="3"/>
        <v>268</v>
      </c>
      <c r="D22" s="4">
        <f t="shared" si="4"/>
        <v>28069.759999999998</v>
      </c>
      <c r="E22" s="4">
        <f t="shared" si="2"/>
        <v>45.78</v>
      </c>
      <c r="F22" s="7">
        <f t="shared" si="5"/>
        <v>222.22</v>
      </c>
      <c r="G22" s="4"/>
      <c r="H22" s="4">
        <f t="shared" si="0"/>
        <v>0</v>
      </c>
      <c r="I22" s="4">
        <f t="shared" si="6"/>
        <v>28023.98</v>
      </c>
      <c r="J22" s="4">
        <f t="shared" si="7"/>
        <v>3718</v>
      </c>
      <c r="K22" s="4">
        <f t="shared" si="8"/>
        <v>31741.98</v>
      </c>
      <c r="L22" s="1" t="str">
        <f t="shared" si="1"/>
        <v/>
      </c>
      <c r="M22" s="3">
        <v>16</v>
      </c>
    </row>
    <row r="23" spans="2:13" x14ac:dyDescent="0.25">
      <c r="B23" s="3">
        <v>17</v>
      </c>
      <c r="C23" s="4">
        <f t="shared" si="3"/>
        <v>268</v>
      </c>
      <c r="D23" s="4">
        <f t="shared" si="4"/>
        <v>28023.98</v>
      </c>
      <c r="E23" s="4">
        <f t="shared" si="2"/>
        <v>46.14</v>
      </c>
      <c r="F23" s="7">
        <f t="shared" si="5"/>
        <v>221.86</v>
      </c>
      <c r="G23" s="4"/>
      <c r="H23" s="4">
        <f t="shared" si="0"/>
        <v>0</v>
      </c>
      <c r="I23" s="4">
        <f t="shared" si="6"/>
        <v>27977.84</v>
      </c>
      <c r="J23" s="4">
        <f t="shared" si="7"/>
        <v>3986</v>
      </c>
      <c r="K23" s="4">
        <f t="shared" si="8"/>
        <v>31963.84</v>
      </c>
      <c r="L23" s="1" t="str">
        <f t="shared" si="1"/>
        <v/>
      </c>
      <c r="M23" s="3">
        <v>17</v>
      </c>
    </row>
    <row r="24" spans="2:13" x14ac:dyDescent="0.25">
      <c r="B24" s="3">
        <v>18</v>
      </c>
      <c r="C24" s="4">
        <f t="shared" si="3"/>
        <v>268</v>
      </c>
      <c r="D24" s="4">
        <f t="shared" si="4"/>
        <v>27977.84</v>
      </c>
      <c r="E24" s="4">
        <f t="shared" si="2"/>
        <v>46.51</v>
      </c>
      <c r="F24" s="7">
        <f t="shared" si="5"/>
        <v>221.49</v>
      </c>
      <c r="G24" s="4"/>
      <c r="H24" s="4">
        <f t="shared" si="0"/>
        <v>0</v>
      </c>
      <c r="I24" s="4">
        <f t="shared" si="6"/>
        <v>27931.33</v>
      </c>
      <c r="J24" s="4">
        <f t="shared" si="7"/>
        <v>4254</v>
      </c>
      <c r="K24" s="4">
        <f t="shared" si="8"/>
        <v>32185.33</v>
      </c>
      <c r="L24" s="1" t="str">
        <f t="shared" si="1"/>
        <v/>
      </c>
      <c r="M24" s="3">
        <v>18</v>
      </c>
    </row>
    <row r="25" spans="2:13" x14ac:dyDescent="0.25">
      <c r="B25" s="3">
        <v>19</v>
      </c>
      <c r="C25" s="4">
        <f t="shared" si="3"/>
        <v>268</v>
      </c>
      <c r="D25" s="4">
        <f t="shared" si="4"/>
        <v>27931.33</v>
      </c>
      <c r="E25" s="4">
        <f t="shared" si="2"/>
        <v>46.88</v>
      </c>
      <c r="F25" s="7">
        <f t="shared" si="5"/>
        <v>221.12</v>
      </c>
      <c r="G25" s="4"/>
      <c r="H25" s="4">
        <f t="shared" si="0"/>
        <v>0</v>
      </c>
      <c r="I25" s="4">
        <f t="shared" si="6"/>
        <v>27884.45</v>
      </c>
      <c r="J25" s="4">
        <f t="shared" si="7"/>
        <v>4522</v>
      </c>
      <c r="K25" s="4">
        <f t="shared" si="8"/>
        <v>32406.45</v>
      </c>
      <c r="L25" s="1" t="str">
        <f t="shared" si="1"/>
        <v/>
      </c>
      <c r="M25" s="3">
        <v>19</v>
      </c>
    </row>
    <row r="26" spans="2:13" x14ac:dyDescent="0.25">
      <c r="B26" s="3">
        <v>20</v>
      </c>
      <c r="C26" s="4">
        <f t="shared" si="3"/>
        <v>268</v>
      </c>
      <c r="D26" s="4">
        <f t="shared" si="4"/>
        <v>27884.45</v>
      </c>
      <c r="E26" s="4">
        <f t="shared" si="2"/>
        <v>47.25</v>
      </c>
      <c r="F26" s="7">
        <f t="shared" si="5"/>
        <v>220.75</v>
      </c>
      <c r="G26" s="4"/>
      <c r="H26" s="4">
        <f t="shared" si="0"/>
        <v>0</v>
      </c>
      <c r="I26" s="4">
        <f t="shared" si="6"/>
        <v>27837.200000000001</v>
      </c>
      <c r="J26" s="4">
        <f t="shared" si="7"/>
        <v>4790</v>
      </c>
      <c r="K26" s="4">
        <f t="shared" si="8"/>
        <v>32627.200000000001</v>
      </c>
      <c r="L26" s="1" t="str">
        <f t="shared" si="1"/>
        <v/>
      </c>
      <c r="M26" s="3">
        <v>20</v>
      </c>
    </row>
    <row r="27" spans="2:13" x14ac:dyDescent="0.25">
      <c r="B27" s="3">
        <v>21</v>
      </c>
      <c r="C27" s="4">
        <f t="shared" si="3"/>
        <v>268</v>
      </c>
      <c r="D27" s="4">
        <f t="shared" si="4"/>
        <v>27837.200000000001</v>
      </c>
      <c r="E27" s="4">
        <f t="shared" si="2"/>
        <v>47.62</v>
      </c>
      <c r="F27" s="7">
        <f t="shared" si="5"/>
        <v>220.38</v>
      </c>
      <c r="G27" s="4"/>
      <c r="H27" s="4">
        <f t="shared" si="0"/>
        <v>0</v>
      </c>
      <c r="I27" s="4">
        <f t="shared" si="6"/>
        <v>27789.58</v>
      </c>
      <c r="J27" s="4">
        <f t="shared" si="7"/>
        <v>5058</v>
      </c>
      <c r="K27" s="4">
        <f t="shared" si="8"/>
        <v>32847.58</v>
      </c>
      <c r="L27" s="1" t="str">
        <f t="shared" si="1"/>
        <v/>
      </c>
      <c r="M27" s="3">
        <v>21</v>
      </c>
    </row>
    <row r="28" spans="2:13" x14ac:dyDescent="0.25">
      <c r="B28" s="3">
        <v>22</v>
      </c>
      <c r="C28" s="4">
        <f t="shared" si="3"/>
        <v>268</v>
      </c>
      <c r="D28" s="4">
        <f t="shared" si="4"/>
        <v>27789.58</v>
      </c>
      <c r="E28" s="4">
        <f t="shared" si="2"/>
        <v>48</v>
      </c>
      <c r="F28" s="7">
        <f t="shared" si="5"/>
        <v>220</v>
      </c>
      <c r="G28" s="4"/>
      <c r="H28" s="4">
        <f t="shared" si="0"/>
        <v>0</v>
      </c>
      <c r="I28" s="4">
        <f t="shared" si="6"/>
        <v>27741.58</v>
      </c>
      <c r="J28" s="4">
        <f t="shared" si="7"/>
        <v>5326</v>
      </c>
      <c r="K28" s="4">
        <f t="shared" si="8"/>
        <v>33067.58</v>
      </c>
      <c r="L28" s="1" t="str">
        <f t="shared" si="1"/>
        <v/>
      </c>
      <c r="M28" s="3">
        <v>22</v>
      </c>
    </row>
    <row r="29" spans="2:13" x14ac:dyDescent="0.25">
      <c r="B29" s="3">
        <v>23</v>
      </c>
      <c r="C29" s="4">
        <f t="shared" si="3"/>
        <v>268</v>
      </c>
      <c r="D29" s="4">
        <f t="shared" si="4"/>
        <v>27741.58</v>
      </c>
      <c r="E29" s="4">
        <f t="shared" si="2"/>
        <v>48.38</v>
      </c>
      <c r="F29" s="7">
        <f t="shared" si="5"/>
        <v>219.62</v>
      </c>
      <c r="G29" s="4"/>
      <c r="H29" s="4">
        <f t="shared" si="0"/>
        <v>0</v>
      </c>
      <c r="I29" s="4">
        <f t="shared" si="6"/>
        <v>27693.200000000001</v>
      </c>
      <c r="J29" s="4">
        <f t="shared" si="7"/>
        <v>5594</v>
      </c>
      <c r="K29" s="4">
        <f t="shared" si="8"/>
        <v>33287.199999999997</v>
      </c>
      <c r="L29" s="1" t="str">
        <f t="shared" si="1"/>
        <v/>
      </c>
      <c r="M29" s="3">
        <v>23</v>
      </c>
    </row>
    <row r="30" spans="2:13" x14ac:dyDescent="0.25">
      <c r="B30" s="3">
        <v>24</v>
      </c>
      <c r="C30" s="4">
        <f t="shared" si="3"/>
        <v>268</v>
      </c>
      <c r="D30" s="4">
        <f t="shared" si="4"/>
        <v>27693.200000000001</v>
      </c>
      <c r="E30" s="4">
        <f t="shared" si="2"/>
        <v>48.76</v>
      </c>
      <c r="F30" s="7">
        <f t="shared" si="5"/>
        <v>219.24</v>
      </c>
      <c r="G30" s="4"/>
      <c r="H30" s="4">
        <f t="shared" si="0"/>
        <v>0</v>
      </c>
      <c r="I30" s="4">
        <f t="shared" si="6"/>
        <v>27644.44</v>
      </c>
      <c r="J30" s="4">
        <f t="shared" si="7"/>
        <v>5862</v>
      </c>
      <c r="K30" s="4">
        <f t="shared" si="8"/>
        <v>33506.44</v>
      </c>
      <c r="L30" s="1" t="str">
        <f t="shared" si="1"/>
        <v/>
      </c>
      <c r="M30" s="3">
        <v>24</v>
      </c>
    </row>
    <row r="31" spans="2:13" x14ac:dyDescent="0.25">
      <c r="B31" s="3">
        <v>25</v>
      </c>
      <c r="C31" s="4">
        <f t="shared" si="3"/>
        <v>268</v>
      </c>
      <c r="D31" s="4">
        <f t="shared" si="4"/>
        <v>27644.44</v>
      </c>
      <c r="E31" s="4">
        <f t="shared" si="2"/>
        <v>49.15</v>
      </c>
      <c r="F31" s="7">
        <f t="shared" si="5"/>
        <v>218.85</v>
      </c>
      <c r="G31" s="4"/>
      <c r="H31" s="4">
        <f t="shared" si="0"/>
        <v>0</v>
      </c>
      <c r="I31" s="4">
        <f t="shared" si="6"/>
        <v>27595.29</v>
      </c>
      <c r="J31" s="4">
        <f t="shared" si="7"/>
        <v>6130</v>
      </c>
      <c r="K31" s="4">
        <f t="shared" si="8"/>
        <v>33725.29</v>
      </c>
      <c r="L31" s="1" t="str">
        <f t="shared" si="1"/>
        <v/>
      </c>
      <c r="M31" s="3">
        <v>25</v>
      </c>
    </row>
    <row r="32" spans="2:13" x14ac:dyDescent="0.25">
      <c r="B32" s="3">
        <v>26</v>
      </c>
      <c r="C32" s="4">
        <f t="shared" si="3"/>
        <v>268</v>
      </c>
      <c r="D32" s="4">
        <f t="shared" si="4"/>
        <v>27595.29</v>
      </c>
      <c r="E32" s="4">
        <f t="shared" si="2"/>
        <v>49.54</v>
      </c>
      <c r="F32" s="7">
        <f t="shared" si="5"/>
        <v>218.46</v>
      </c>
      <c r="G32" s="4"/>
      <c r="H32" s="4">
        <f t="shared" si="0"/>
        <v>0</v>
      </c>
      <c r="I32" s="4">
        <f t="shared" si="6"/>
        <v>27545.75</v>
      </c>
      <c r="J32" s="4">
        <f t="shared" si="7"/>
        <v>6398</v>
      </c>
      <c r="K32" s="4">
        <f t="shared" si="8"/>
        <v>33943.75</v>
      </c>
      <c r="L32" s="1" t="str">
        <f t="shared" si="1"/>
        <v/>
      </c>
      <c r="M32" s="3">
        <v>26</v>
      </c>
    </row>
    <row r="33" spans="2:13" x14ac:dyDescent="0.25">
      <c r="B33" s="3">
        <v>27</v>
      </c>
      <c r="C33" s="4">
        <f t="shared" si="3"/>
        <v>268</v>
      </c>
      <c r="D33" s="4">
        <f t="shared" si="4"/>
        <v>27545.75</v>
      </c>
      <c r="E33" s="4">
        <f t="shared" si="2"/>
        <v>49.93</v>
      </c>
      <c r="F33" s="7">
        <f t="shared" si="5"/>
        <v>218.07</v>
      </c>
      <c r="G33" s="4"/>
      <c r="H33" s="4">
        <f t="shared" si="0"/>
        <v>0</v>
      </c>
      <c r="I33" s="4">
        <f t="shared" si="6"/>
        <v>27495.82</v>
      </c>
      <c r="J33" s="4">
        <f t="shared" si="7"/>
        <v>6666</v>
      </c>
      <c r="K33" s="4">
        <f t="shared" si="8"/>
        <v>34161.82</v>
      </c>
      <c r="L33" s="1" t="str">
        <f t="shared" si="1"/>
        <v/>
      </c>
      <c r="M33" s="3">
        <v>27</v>
      </c>
    </row>
    <row r="34" spans="2:13" x14ac:dyDescent="0.25">
      <c r="B34" s="3">
        <v>28</v>
      </c>
      <c r="C34" s="4">
        <f t="shared" si="3"/>
        <v>268</v>
      </c>
      <c r="D34" s="4">
        <f t="shared" si="4"/>
        <v>27495.82</v>
      </c>
      <c r="E34" s="4">
        <f t="shared" si="2"/>
        <v>50.32</v>
      </c>
      <c r="F34" s="7">
        <f t="shared" si="5"/>
        <v>217.68</v>
      </c>
      <c r="G34" s="4"/>
      <c r="H34" s="4">
        <f t="shared" si="0"/>
        <v>0</v>
      </c>
      <c r="I34" s="4">
        <f t="shared" si="6"/>
        <v>27445.5</v>
      </c>
      <c r="J34" s="4">
        <f t="shared" si="7"/>
        <v>6934</v>
      </c>
      <c r="K34" s="4">
        <f t="shared" si="8"/>
        <v>34379.5</v>
      </c>
      <c r="L34" s="1" t="str">
        <f t="shared" si="1"/>
        <v/>
      </c>
      <c r="M34" s="3">
        <v>28</v>
      </c>
    </row>
    <row r="35" spans="2:13" x14ac:dyDescent="0.25">
      <c r="B35" s="3">
        <v>29</v>
      </c>
      <c r="C35" s="4">
        <f t="shared" si="3"/>
        <v>268</v>
      </c>
      <c r="D35" s="4">
        <f t="shared" si="4"/>
        <v>27445.5</v>
      </c>
      <c r="E35" s="4">
        <f t="shared" si="2"/>
        <v>50.72</v>
      </c>
      <c r="F35" s="7">
        <f t="shared" si="5"/>
        <v>217.28</v>
      </c>
      <c r="G35" s="4"/>
      <c r="H35" s="4">
        <f t="shared" si="0"/>
        <v>0</v>
      </c>
      <c r="I35" s="4">
        <f t="shared" si="6"/>
        <v>27394.78</v>
      </c>
      <c r="J35" s="4">
        <f t="shared" si="7"/>
        <v>7202</v>
      </c>
      <c r="K35" s="4">
        <f t="shared" si="8"/>
        <v>34596.78</v>
      </c>
      <c r="L35" s="1" t="str">
        <f t="shared" si="1"/>
        <v/>
      </c>
      <c r="M35" s="3">
        <v>29</v>
      </c>
    </row>
    <row r="36" spans="2:13" x14ac:dyDescent="0.25">
      <c r="B36" s="3">
        <v>30</v>
      </c>
      <c r="C36" s="4">
        <f t="shared" si="3"/>
        <v>268</v>
      </c>
      <c r="D36" s="4">
        <f t="shared" si="4"/>
        <v>27394.78</v>
      </c>
      <c r="E36" s="4">
        <f t="shared" si="2"/>
        <v>51.12</v>
      </c>
      <c r="F36" s="7">
        <f t="shared" si="5"/>
        <v>216.88</v>
      </c>
      <c r="G36" s="4"/>
      <c r="H36" s="4">
        <f t="shared" si="0"/>
        <v>0</v>
      </c>
      <c r="I36" s="4">
        <f t="shared" si="6"/>
        <v>27343.66</v>
      </c>
      <c r="J36" s="4">
        <f t="shared" si="7"/>
        <v>7470</v>
      </c>
      <c r="K36" s="4">
        <f t="shared" si="8"/>
        <v>34813.660000000003</v>
      </c>
      <c r="L36" s="1" t="str">
        <f t="shared" si="1"/>
        <v/>
      </c>
      <c r="M36" s="3">
        <v>30</v>
      </c>
    </row>
    <row r="37" spans="2:13" x14ac:dyDescent="0.25">
      <c r="B37" s="3">
        <v>31</v>
      </c>
      <c r="C37" s="4">
        <f t="shared" si="3"/>
        <v>268</v>
      </c>
      <c r="D37" s="4">
        <f t="shared" si="4"/>
        <v>27343.66</v>
      </c>
      <c r="E37" s="4">
        <f t="shared" si="2"/>
        <v>51.53</v>
      </c>
      <c r="F37" s="7">
        <f t="shared" si="5"/>
        <v>216.47</v>
      </c>
      <c r="G37" s="4"/>
      <c r="H37" s="4">
        <f t="shared" si="0"/>
        <v>0</v>
      </c>
      <c r="I37" s="4">
        <f t="shared" si="6"/>
        <v>27292.13</v>
      </c>
      <c r="J37" s="4">
        <f t="shared" si="7"/>
        <v>7738</v>
      </c>
      <c r="K37" s="4">
        <f t="shared" si="8"/>
        <v>35030.130000000005</v>
      </c>
      <c r="L37" s="1" t="str">
        <f t="shared" si="1"/>
        <v/>
      </c>
      <c r="M37" s="3">
        <v>31</v>
      </c>
    </row>
    <row r="38" spans="2:13" x14ac:dyDescent="0.25">
      <c r="B38" s="3">
        <v>32</v>
      </c>
      <c r="C38" s="4">
        <f t="shared" si="3"/>
        <v>268</v>
      </c>
      <c r="D38" s="4">
        <f t="shared" si="4"/>
        <v>27292.13</v>
      </c>
      <c r="E38" s="4">
        <f t="shared" si="2"/>
        <v>51.94</v>
      </c>
      <c r="F38" s="7">
        <f t="shared" si="5"/>
        <v>216.06</v>
      </c>
      <c r="G38" s="4"/>
      <c r="H38" s="4">
        <f t="shared" si="0"/>
        <v>0</v>
      </c>
      <c r="I38" s="4">
        <f t="shared" si="6"/>
        <v>27240.19</v>
      </c>
      <c r="J38" s="4">
        <f t="shared" si="7"/>
        <v>8006</v>
      </c>
      <c r="K38" s="4">
        <f t="shared" si="8"/>
        <v>35246.19</v>
      </c>
      <c r="L38" s="1" t="str">
        <f t="shared" si="1"/>
        <v/>
      </c>
      <c r="M38" s="3">
        <v>32</v>
      </c>
    </row>
    <row r="39" spans="2:13" x14ac:dyDescent="0.25">
      <c r="B39" s="3">
        <v>33</v>
      </c>
      <c r="C39" s="4">
        <f t="shared" si="3"/>
        <v>268</v>
      </c>
      <c r="D39" s="4">
        <f t="shared" si="4"/>
        <v>27240.19</v>
      </c>
      <c r="E39" s="4">
        <f t="shared" si="2"/>
        <v>52.35</v>
      </c>
      <c r="F39" s="7">
        <f t="shared" si="5"/>
        <v>215.65</v>
      </c>
      <c r="G39" s="4"/>
      <c r="H39" s="4">
        <f t="shared" si="0"/>
        <v>0</v>
      </c>
      <c r="I39" s="4">
        <f t="shared" si="6"/>
        <v>27187.84</v>
      </c>
      <c r="J39" s="4">
        <f t="shared" si="7"/>
        <v>8274</v>
      </c>
      <c r="K39" s="4">
        <f t="shared" si="8"/>
        <v>35461.839999999997</v>
      </c>
      <c r="L39" s="1" t="str">
        <f t="shared" si="1"/>
        <v/>
      </c>
      <c r="M39" s="3">
        <v>33</v>
      </c>
    </row>
    <row r="40" spans="2:13" x14ac:dyDescent="0.25">
      <c r="B40" s="3">
        <v>34</v>
      </c>
      <c r="C40" s="4">
        <f t="shared" si="3"/>
        <v>268</v>
      </c>
      <c r="D40" s="4">
        <f t="shared" si="4"/>
        <v>27187.84</v>
      </c>
      <c r="E40" s="4">
        <f t="shared" si="2"/>
        <v>52.76</v>
      </c>
      <c r="F40" s="7">
        <f t="shared" si="5"/>
        <v>215.24</v>
      </c>
      <c r="G40" s="4"/>
      <c r="H40" s="4">
        <f t="shared" si="0"/>
        <v>0</v>
      </c>
      <c r="I40" s="4">
        <f t="shared" si="6"/>
        <v>27135.08</v>
      </c>
      <c r="J40" s="4">
        <f t="shared" si="7"/>
        <v>8542</v>
      </c>
      <c r="K40" s="4">
        <f t="shared" si="8"/>
        <v>35677.08</v>
      </c>
      <c r="L40" s="1" t="str">
        <f t="shared" si="1"/>
        <v/>
      </c>
      <c r="M40" s="3">
        <v>34</v>
      </c>
    </row>
    <row r="41" spans="2:13" x14ac:dyDescent="0.25">
      <c r="B41" s="3">
        <v>35</v>
      </c>
      <c r="C41" s="4">
        <f t="shared" si="3"/>
        <v>268</v>
      </c>
      <c r="D41" s="4">
        <f t="shared" si="4"/>
        <v>27135.08</v>
      </c>
      <c r="E41" s="4">
        <f t="shared" si="2"/>
        <v>53.18</v>
      </c>
      <c r="F41" s="7">
        <f t="shared" si="5"/>
        <v>214.82</v>
      </c>
      <c r="G41" s="4"/>
      <c r="H41" s="4">
        <f t="shared" si="0"/>
        <v>0</v>
      </c>
      <c r="I41" s="4">
        <f t="shared" si="6"/>
        <v>27081.9</v>
      </c>
      <c r="J41" s="4">
        <f t="shared" si="7"/>
        <v>8810</v>
      </c>
      <c r="K41" s="4">
        <f t="shared" si="8"/>
        <v>35891.9</v>
      </c>
      <c r="L41" s="1" t="str">
        <f t="shared" si="1"/>
        <v/>
      </c>
      <c r="M41" s="3">
        <v>35</v>
      </c>
    </row>
    <row r="42" spans="2:13" x14ac:dyDescent="0.25">
      <c r="B42" s="3">
        <v>36</v>
      </c>
      <c r="C42" s="4">
        <f t="shared" si="3"/>
        <v>268</v>
      </c>
      <c r="D42" s="4">
        <f t="shared" si="4"/>
        <v>27081.9</v>
      </c>
      <c r="E42" s="4">
        <f t="shared" si="2"/>
        <v>53.6</v>
      </c>
      <c r="F42" s="7">
        <f t="shared" si="5"/>
        <v>214.4</v>
      </c>
      <c r="G42" s="4"/>
      <c r="H42" s="4">
        <f t="shared" si="0"/>
        <v>0</v>
      </c>
      <c r="I42" s="4">
        <f t="shared" si="6"/>
        <v>27028.3</v>
      </c>
      <c r="J42" s="4">
        <f t="shared" si="7"/>
        <v>9078</v>
      </c>
      <c r="K42" s="4">
        <f t="shared" si="8"/>
        <v>36106.300000000003</v>
      </c>
      <c r="L42" s="1" t="str">
        <f t="shared" si="1"/>
        <v/>
      </c>
      <c r="M42" s="3">
        <v>36</v>
      </c>
    </row>
    <row r="43" spans="2:13" x14ac:dyDescent="0.25">
      <c r="B43" s="3">
        <v>37</v>
      </c>
      <c r="C43" s="4">
        <f t="shared" si="3"/>
        <v>268</v>
      </c>
      <c r="D43" s="4">
        <f t="shared" si="4"/>
        <v>27028.3</v>
      </c>
      <c r="E43" s="4">
        <f t="shared" si="2"/>
        <v>54.03</v>
      </c>
      <c r="F43" s="7">
        <f t="shared" si="5"/>
        <v>213.97</v>
      </c>
      <c r="G43" s="4"/>
      <c r="H43" s="4">
        <f t="shared" si="0"/>
        <v>0</v>
      </c>
      <c r="I43" s="4">
        <f t="shared" si="6"/>
        <v>26974.27</v>
      </c>
      <c r="J43" s="4">
        <f t="shared" si="7"/>
        <v>9346</v>
      </c>
      <c r="K43" s="4">
        <f t="shared" si="8"/>
        <v>36320.270000000004</v>
      </c>
      <c r="L43" s="1" t="str">
        <f t="shared" si="1"/>
        <v/>
      </c>
      <c r="M43" s="3">
        <v>37</v>
      </c>
    </row>
    <row r="44" spans="2:13" x14ac:dyDescent="0.25">
      <c r="B44" s="3">
        <v>38</v>
      </c>
      <c r="C44" s="4">
        <f t="shared" si="3"/>
        <v>268</v>
      </c>
      <c r="D44" s="4">
        <f t="shared" si="4"/>
        <v>26974.27</v>
      </c>
      <c r="E44" s="4">
        <f t="shared" si="2"/>
        <v>54.45</v>
      </c>
      <c r="F44" s="7">
        <f t="shared" si="5"/>
        <v>213.55</v>
      </c>
      <c r="G44" s="4"/>
      <c r="H44" s="4">
        <f t="shared" si="0"/>
        <v>0</v>
      </c>
      <c r="I44" s="4">
        <f t="shared" si="6"/>
        <v>26919.82</v>
      </c>
      <c r="J44" s="4">
        <f t="shared" si="7"/>
        <v>9614</v>
      </c>
      <c r="K44" s="4">
        <f t="shared" si="8"/>
        <v>36533.82</v>
      </c>
      <c r="L44" s="1" t="str">
        <f t="shared" si="1"/>
        <v/>
      </c>
      <c r="M44" s="3">
        <v>38</v>
      </c>
    </row>
    <row r="45" spans="2:13" x14ac:dyDescent="0.25">
      <c r="B45" s="3">
        <v>39</v>
      </c>
      <c r="C45" s="4">
        <f t="shared" si="3"/>
        <v>268</v>
      </c>
      <c r="D45" s="4">
        <f t="shared" si="4"/>
        <v>26919.82</v>
      </c>
      <c r="E45" s="4">
        <f t="shared" si="2"/>
        <v>54.88</v>
      </c>
      <c r="F45" s="7">
        <f t="shared" si="5"/>
        <v>213.12</v>
      </c>
      <c r="G45" s="4"/>
      <c r="H45" s="4">
        <f t="shared" si="0"/>
        <v>0</v>
      </c>
      <c r="I45" s="4">
        <f t="shared" si="6"/>
        <v>26864.94</v>
      </c>
      <c r="J45" s="4">
        <f t="shared" si="7"/>
        <v>9882</v>
      </c>
      <c r="K45" s="4">
        <f t="shared" si="8"/>
        <v>36746.94</v>
      </c>
      <c r="L45" s="1" t="str">
        <f t="shared" si="1"/>
        <v/>
      </c>
      <c r="M45" s="3">
        <v>39</v>
      </c>
    </row>
    <row r="46" spans="2:13" x14ac:dyDescent="0.25">
      <c r="B46" s="3">
        <v>40</v>
      </c>
      <c r="C46" s="4">
        <f t="shared" si="3"/>
        <v>268</v>
      </c>
      <c r="D46" s="4">
        <f t="shared" si="4"/>
        <v>26864.94</v>
      </c>
      <c r="E46" s="4">
        <f t="shared" si="2"/>
        <v>55.32</v>
      </c>
      <c r="F46" s="7">
        <f t="shared" si="5"/>
        <v>212.68</v>
      </c>
      <c r="G46" s="4"/>
      <c r="H46" s="4">
        <f t="shared" si="0"/>
        <v>0</v>
      </c>
      <c r="I46" s="4">
        <f t="shared" si="6"/>
        <v>26809.62</v>
      </c>
      <c r="J46" s="4">
        <f t="shared" si="7"/>
        <v>10150</v>
      </c>
      <c r="K46" s="4">
        <f t="shared" si="8"/>
        <v>36959.619999999995</v>
      </c>
      <c r="L46" s="1" t="str">
        <f t="shared" si="1"/>
        <v/>
      </c>
      <c r="M46" s="3">
        <v>40</v>
      </c>
    </row>
    <row r="47" spans="2:13" x14ac:dyDescent="0.25">
      <c r="B47" s="3">
        <v>41</v>
      </c>
      <c r="C47" s="4">
        <f t="shared" si="3"/>
        <v>268</v>
      </c>
      <c r="D47" s="4">
        <f t="shared" si="4"/>
        <v>26809.62</v>
      </c>
      <c r="E47" s="4">
        <f t="shared" si="2"/>
        <v>55.76</v>
      </c>
      <c r="F47" s="7">
        <f t="shared" si="5"/>
        <v>212.24</v>
      </c>
      <c r="G47" s="4"/>
      <c r="H47" s="4">
        <f t="shared" si="0"/>
        <v>0</v>
      </c>
      <c r="I47" s="4">
        <f t="shared" si="6"/>
        <v>26753.86</v>
      </c>
      <c r="J47" s="4">
        <f t="shared" si="7"/>
        <v>10418</v>
      </c>
      <c r="K47" s="4">
        <f t="shared" si="8"/>
        <v>37171.86</v>
      </c>
      <c r="L47" s="1" t="str">
        <f t="shared" si="1"/>
        <v/>
      </c>
      <c r="M47" s="3">
        <v>41</v>
      </c>
    </row>
    <row r="48" spans="2:13" x14ac:dyDescent="0.25">
      <c r="B48" s="3">
        <v>42</v>
      </c>
      <c r="C48" s="4">
        <f t="shared" si="3"/>
        <v>268</v>
      </c>
      <c r="D48" s="4">
        <f t="shared" si="4"/>
        <v>26753.86</v>
      </c>
      <c r="E48" s="4">
        <f t="shared" si="2"/>
        <v>56.2</v>
      </c>
      <c r="F48" s="7">
        <f t="shared" si="5"/>
        <v>211.8</v>
      </c>
      <c r="G48" s="4"/>
      <c r="H48" s="4">
        <f t="shared" si="0"/>
        <v>0</v>
      </c>
      <c r="I48" s="4">
        <f t="shared" si="6"/>
        <v>26697.66</v>
      </c>
      <c r="J48" s="4">
        <f t="shared" si="7"/>
        <v>10686</v>
      </c>
      <c r="K48" s="4">
        <f t="shared" si="8"/>
        <v>37383.660000000003</v>
      </c>
      <c r="L48" s="1" t="str">
        <f t="shared" si="1"/>
        <v/>
      </c>
      <c r="M48" s="3">
        <v>42</v>
      </c>
    </row>
    <row r="49" spans="2:13" x14ac:dyDescent="0.25">
      <c r="B49" s="3">
        <v>43</v>
      </c>
      <c r="C49" s="4">
        <f t="shared" si="3"/>
        <v>268</v>
      </c>
      <c r="D49" s="4">
        <f t="shared" si="4"/>
        <v>26697.66</v>
      </c>
      <c r="E49" s="4">
        <f t="shared" si="2"/>
        <v>56.64</v>
      </c>
      <c r="F49" s="7">
        <f t="shared" si="5"/>
        <v>211.36</v>
      </c>
      <c r="G49" s="4"/>
      <c r="H49" s="4">
        <f t="shared" si="0"/>
        <v>0</v>
      </c>
      <c r="I49" s="4">
        <f t="shared" si="6"/>
        <v>26641.02</v>
      </c>
      <c r="J49" s="4">
        <f t="shared" si="7"/>
        <v>10954</v>
      </c>
      <c r="K49" s="4">
        <f t="shared" si="8"/>
        <v>37595.020000000004</v>
      </c>
      <c r="L49" s="1" t="str">
        <f t="shared" si="1"/>
        <v/>
      </c>
      <c r="M49" s="3">
        <v>43</v>
      </c>
    </row>
    <row r="50" spans="2:13" x14ac:dyDescent="0.25">
      <c r="B50" s="3">
        <v>44</v>
      </c>
      <c r="C50" s="4">
        <f t="shared" si="3"/>
        <v>268</v>
      </c>
      <c r="D50" s="4">
        <f t="shared" si="4"/>
        <v>26641.02</v>
      </c>
      <c r="E50" s="4">
        <f t="shared" si="2"/>
        <v>57.09</v>
      </c>
      <c r="F50" s="7">
        <f t="shared" si="5"/>
        <v>210.91</v>
      </c>
      <c r="G50" s="4"/>
      <c r="H50" s="4">
        <f t="shared" si="0"/>
        <v>0</v>
      </c>
      <c r="I50" s="4">
        <f t="shared" si="6"/>
        <v>26583.93</v>
      </c>
      <c r="J50" s="4">
        <f t="shared" si="7"/>
        <v>11222</v>
      </c>
      <c r="K50" s="4">
        <f t="shared" si="8"/>
        <v>37805.93</v>
      </c>
      <c r="L50" s="1" t="str">
        <f t="shared" si="1"/>
        <v/>
      </c>
      <c r="M50" s="3">
        <v>44</v>
      </c>
    </row>
    <row r="51" spans="2:13" x14ac:dyDescent="0.25">
      <c r="B51" s="3">
        <v>45</v>
      </c>
      <c r="C51" s="4">
        <f t="shared" si="3"/>
        <v>268</v>
      </c>
      <c r="D51" s="4">
        <f t="shared" si="4"/>
        <v>26583.93</v>
      </c>
      <c r="E51" s="4">
        <f t="shared" si="2"/>
        <v>57.54</v>
      </c>
      <c r="F51" s="7">
        <f t="shared" si="5"/>
        <v>210.46</v>
      </c>
      <c r="G51" s="4"/>
      <c r="H51" s="4">
        <f t="shared" si="0"/>
        <v>0</v>
      </c>
      <c r="I51" s="4">
        <f t="shared" si="6"/>
        <v>26526.39</v>
      </c>
      <c r="J51" s="4">
        <f t="shared" si="7"/>
        <v>11490</v>
      </c>
      <c r="K51" s="4">
        <f t="shared" si="8"/>
        <v>38016.39</v>
      </c>
      <c r="L51" s="1" t="str">
        <f t="shared" si="1"/>
        <v/>
      </c>
      <c r="M51" s="3">
        <v>45</v>
      </c>
    </row>
    <row r="52" spans="2:13" x14ac:dyDescent="0.25">
      <c r="B52" s="3">
        <v>46</v>
      </c>
      <c r="C52" s="4">
        <f t="shared" si="3"/>
        <v>268</v>
      </c>
      <c r="D52" s="4">
        <f t="shared" si="4"/>
        <v>26526.39</v>
      </c>
      <c r="E52" s="4">
        <f t="shared" si="2"/>
        <v>58</v>
      </c>
      <c r="F52" s="7">
        <f t="shared" si="5"/>
        <v>210</v>
      </c>
      <c r="G52" s="4"/>
      <c r="H52" s="4">
        <f t="shared" si="0"/>
        <v>0</v>
      </c>
      <c r="I52" s="4">
        <f t="shared" si="6"/>
        <v>26468.39</v>
      </c>
      <c r="J52" s="4">
        <f t="shared" si="7"/>
        <v>11758</v>
      </c>
      <c r="K52" s="4">
        <f t="shared" si="8"/>
        <v>38226.39</v>
      </c>
      <c r="L52" s="1" t="str">
        <f t="shared" si="1"/>
        <v/>
      </c>
      <c r="M52" s="3">
        <v>46</v>
      </c>
    </row>
    <row r="53" spans="2:13" x14ac:dyDescent="0.25">
      <c r="B53" s="3">
        <v>47</v>
      </c>
      <c r="C53" s="4">
        <f t="shared" si="3"/>
        <v>268</v>
      </c>
      <c r="D53" s="4">
        <f t="shared" si="4"/>
        <v>26468.39</v>
      </c>
      <c r="E53" s="4">
        <f t="shared" si="2"/>
        <v>58.46</v>
      </c>
      <c r="F53" s="7">
        <f t="shared" si="5"/>
        <v>209.54</v>
      </c>
      <c r="G53" s="4"/>
      <c r="H53" s="4">
        <f t="shared" si="0"/>
        <v>0</v>
      </c>
      <c r="I53" s="4">
        <f t="shared" si="6"/>
        <v>26409.93</v>
      </c>
      <c r="J53" s="4">
        <f t="shared" si="7"/>
        <v>12026</v>
      </c>
      <c r="K53" s="4">
        <f t="shared" si="8"/>
        <v>38435.93</v>
      </c>
      <c r="L53" s="1" t="str">
        <f t="shared" si="1"/>
        <v/>
      </c>
      <c r="M53" s="3">
        <v>47</v>
      </c>
    </row>
    <row r="54" spans="2:13" x14ac:dyDescent="0.25">
      <c r="B54" s="3">
        <v>48</v>
      </c>
      <c r="C54" s="4">
        <f t="shared" si="3"/>
        <v>268</v>
      </c>
      <c r="D54" s="4">
        <f t="shared" si="4"/>
        <v>26409.93</v>
      </c>
      <c r="E54" s="4">
        <f t="shared" si="2"/>
        <v>58.92</v>
      </c>
      <c r="F54" s="7">
        <f t="shared" si="5"/>
        <v>209.08</v>
      </c>
      <c r="G54" s="4"/>
      <c r="H54" s="4">
        <f t="shared" si="0"/>
        <v>0</v>
      </c>
      <c r="I54" s="4">
        <f t="shared" si="6"/>
        <v>26351.01</v>
      </c>
      <c r="J54" s="4">
        <f t="shared" si="7"/>
        <v>12294</v>
      </c>
      <c r="K54" s="4">
        <f t="shared" si="8"/>
        <v>38645.009999999995</v>
      </c>
      <c r="L54" s="1" t="str">
        <f t="shared" si="1"/>
        <v/>
      </c>
      <c r="M54" s="3">
        <v>48</v>
      </c>
    </row>
    <row r="55" spans="2:13" x14ac:dyDescent="0.25">
      <c r="B55" s="3">
        <v>49</v>
      </c>
      <c r="C55" s="4">
        <f t="shared" si="3"/>
        <v>268</v>
      </c>
      <c r="D55" s="4">
        <f t="shared" si="4"/>
        <v>26351.01</v>
      </c>
      <c r="E55" s="4">
        <f t="shared" si="2"/>
        <v>59.39</v>
      </c>
      <c r="F55" s="7">
        <f t="shared" si="5"/>
        <v>208.61</v>
      </c>
      <c r="G55" s="4"/>
      <c r="H55" s="4">
        <f t="shared" si="0"/>
        <v>0</v>
      </c>
      <c r="I55" s="4">
        <f t="shared" si="6"/>
        <v>26291.62</v>
      </c>
      <c r="J55" s="4">
        <f t="shared" si="7"/>
        <v>12562</v>
      </c>
      <c r="K55" s="4">
        <f t="shared" si="8"/>
        <v>38853.619999999995</v>
      </c>
      <c r="L55" s="1" t="str">
        <f t="shared" si="1"/>
        <v/>
      </c>
      <c r="M55" s="3">
        <v>49</v>
      </c>
    </row>
    <row r="56" spans="2:13" x14ac:dyDescent="0.25">
      <c r="B56" s="3">
        <v>50</v>
      </c>
      <c r="C56" s="4">
        <f t="shared" si="3"/>
        <v>268</v>
      </c>
      <c r="D56" s="4">
        <f t="shared" si="4"/>
        <v>26291.62</v>
      </c>
      <c r="E56" s="4">
        <f t="shared" si="2"/>
        <v>59.86</v>
      </c>
      <c r="F56" s="7">
        <f t="shared" si="5"/>
        <v>208.14</v>
      </c>
      <c r="G56" s="4"/>
      <c r="H56" s="4">
        <f t="shared" si="0"/>
        <v>0</v>
      </c>
      <c r="I56" s="4">
        <f t="shared" si="6"/>
        <v>26231.759999999998</v>
      </c>
      <c r="J56" s="4">
        <f t="shared" si="7"/>
        <v>12830</v>
      </c>
      <c r="K56" s="4">
        <f t="shared" si="8"/>
        <v>39061.759999999995</v>
      </c>
      <c r="L56" s="1" t="str">
        <f t="shared" si="1"/>
        <v/>
      </c>
      <c r="M56" s="3">
        <v>50</v>
      </c>
    </row>
    <row r="57" spans="2:13" x14ac:dyDescent="0.25">
      <c r="B57" s="3">
        <v>51</v>
      </c>
      <c r="C57" s="4">
        <f t="shared" si="3"/>
        <v>268</v>
      </c>
      <c r="D57" s="4">
        <f t="shared" si="4"/>
        <v>26231.759999999998</v>
      </c>
      <c r="E57" s="4">
        <f t="shared" si="2"/>
        <v>60.33</v>
      </c>
      <c r="F57" s="7">
        <f t="shared" si="5"/>
        <v>207.67</v>
      </c>
      <c r="G57" s="4"/>
      <c r="H57" s="4">
        <f t="shared" si="0"/>
        <v>0</v>
      </c>
      <c r="I57" s="4">
        <f t="shared" si="6"/>
        <v>26171.43</v>
      </c>
      <c r="J57" s="4">
        <f t="shared" si="7"/>
        <v>13098</v>
      </c>
      <c r="K57" s="4">
        <f t="shared" si="8"/>
        <v>39269.43</v>
      </c>
      <c r="L57" s="1" t="str">
        <f t="shared" si="1"/>
        <v/>
      </c>
      <c r="M57" s="3">
        <v>51</v>
      </c>
    </row>
    <row r="58" spans="2:13" x14ac:dyDescent="0.25">
      <c r="B58" s="3">
        <v>52</v>
      </c>
      <c r="C58" s="4">
        <f t="shared" si="3"/>
        <v>268</v>
      </c>
      <c r="D58" s="4">
        <f t="shared" si="4"/>
        <v>26171.43</v>
      </c>
      <c r="E58" s="4">
        <f t="shared" si="2"/>
        <v>60.81</v>
      </c>
      <c r="F58" s="7">
        <f t="shared" si="5"/>
        <v>207.19</v>
      </c>
      <c r="G58" s="4"/>
      <c r="H58" s="4">
        <f t="shared" si="0"/>
        <v>0</v>
      </c>
      <c r="I58" s="4">
        <f t="shared" si="6"/>
        <v>26110.62</v>
      </c>
      <c r="J58" s="4">
        <f t="shared" si="7"/>
        <v>13366</v>
      </c>
      <c r="K58" s="4">
        <f t="shared" si="8"/>
        <v>39476.619999999995</v>
      </c>
      <c r="L58" s="1" t="str">
        <f t="shared" si="1"/>
        <v/>
      </c>
      <c r="M58" s="3">
        <v>52</v>
      </c>
    </row>
    <row r="59" spans="2:13" x14ac:dyDescent="0.25">
      <c r="B59" s="3">
        <v>53</v>
      </c>
      <c r="C59" s="4">
        <f t="shared" si="3"/>
        <v>268</v>
      </c>
      <c r="D59" s="4">
        <f t="shared" si="4"/>
        <v>26110.62</v>
      </c>
      <c r="E59" s="4">
        <f t="shared" si="2"/>
        <v>61.29</v>
      </c>
      <c r="F59" s="7">
        <f t="shared" si="5"/>
        <v>206.71</v>
      </c>
      <c r="G59" s="4"/>
      <c r="H59" s="4">
        <f t="shared" si="0"/>
        <v>0</v>
      </c>
      <c r="I59" s="4">
        <f t="shared" si="6"/>
        <v>26049.33</v>
      </c>
      <c r="J59" s="4">
        <f t="shared" si="7"/>
        <v>13634</v>
      </c>
      <c r="K59" s="4">
        <f t="shared" si="8"/>
        <v>39683.33</v>
      </c>
      <c r="L59" s="1" t="str">
        <f t="shared" si="1"/>
        <v/>
      </c>
      <c r="M59" s="3">
        <v>53</v>
      </c>
    </row>
    <row r="60" spans="2:13" x14ac:dyDescent="0.25">
      <c r="B60" s="3">
        <v>54</v>
      </c>
      <c r="C60" s="4">
        <f t="shared" si="3"/>
        <v>268</v>
      </c>
      <c r="D60" s="4">
        <f t="shared" si="4"/>
        <v>26049.33</v>
      </c>
      <c r="E60" s="4">
        <f t="shared" si="2"/>
        <v>61.78</v>
      </c>
      <c r="F60" s="7">
        <f t="shared" si="5"/>
        <v>206.22</v>
      </c>
      <c r="G60" s="4"/>
      <c r="H60" s="4">
        <f t="shared" si="0"/>
        <v>0</v>
      </c>
      <c r="I60" s="4">
        <f t="shared" si="6"/>
        <v>25987.55</v>
      </c>
      <c r="J60" s="4">
        <f t="shared" si="7"/>
        <v>13902</v>
      </c>
      <c r="K60" s="4">
        <f t="shared" si="8"/>
        <v>39889.550000000003</v>
      </c>
      <c r="L60" s="1" t="str">
        <f t="shared" si="1"/>
        <v/>
      </c>
      <c r="M60" s="3">
        <v>54</v>
      </c>
    </row>
    <row r="61" spans="2:13" x14ac:dyDescent="0.25">
      <c r="B61" s="3">
        <v>55</v>
      </c>
      <c r="C61" s="4">
        <f t="shared" si="3"/>
        <v>268</v>
      </c>
      <c r="D61" s="4">
        <f t="shared" si="4"/>
        <v>25987.55</v>
      </c>
      <c r="E61" s="4">
        <f t="shared" si="2"/>
        <v>62.27</v>
      </c>
      <c r="F61" s="7">
        <f t="shared" si="5"/>
        <v>205.73</v>
      </c>
      <c r="G61" s="4"/>
      <c r="H61" s="4">
        <f t="shared" si="0"/>
        <v>0</v>
      </c>
      <c r="I61" s="4">
        <f t="shared" si="6"/>
        <v>25925.279999999999</v>
      </c>
      <c r="J61" s="4">
        <f t="shared" si="7"/>
        <v>14170</v>
      </c>
      <c r="K61" s="4">
        <f t="shared" si="8"/>
        <v>40095.279999999999</v>
      </c>
      <c r="L61" s="1" t="str">
        <f t="shared" si="1"/>
        <v/>
      </c>
      <c r="M61" s="3">
        <v>55</v>
      </c>
    </row>
    <row r="62" spans="2:13" x14ac:dyDescent="0.25">
      <c r="B62" s="3">
        <v>56</v>
      </c>
      <c r="C62" s="4">
        <f t="shared" si="3"/>
        <v>268</v>
      </c>
      <c r="D62" s="4">
        <f t="shared" si="4"/>
        <v>25925.279999999999</v>
      </c>
      <c r="E62" s="4">
        <f t="shared" si="2"/>
        <v>62.76</v>
      </c>
      <c r="F62" s="7">
        <f t="shared" si="5"/>
        <v>205.24</v>
      </c>
      <c r="G62" s="4"/>
      <c r="H62" s="4">
        <f t="shared" si="0"/>
        <v>0</v>
      </c>
      <c r="I62" s="4">
        <f t="shared" si="6"/>
        <v>25862.52</v>
      </c>
      <c r="J62" s="4">
        <f t="shared" si="7"/>
        <v>14438</v>
      </c>
      <c r="K62" s="4">
        <f t="shared" si="8"/>
        <v>40300.520000000004</v>
      </c>
      <c r="L62" s="1" t="str">
        <f t="shared" si="1"/>
        <v/>
      </c>
      <c r="M62" s="3">
        <v>56</v>
      </c>
    </row>
    <row r="63" spans="2:13" x14ac:dyDescent="0.25">
      <c r="B63" s="3">
        <v>57</v>
      </c>
      <c r="C63" s="4">
        <f t="shared" si="3"/>
        <v>268</v>
      </c>
      <c r="D63" s="4">
        <f t="shared" si="4"/>
        <v>25862.52</v>
      </c>
      <c r="E63" s="4">
        <f t="shared" si="2"/>
        <v>63.26</v>
      </c>
      <c r="F63" s="7">
        <f t="shared" si="5"/>
        <v>204.74</v>
      </c>
      <c r="G63" s="4"/>
      <c r="H63" s="4">
        <f t="shared" si="0"/>
        <v>0</v>
      </c>
      <c r="I63" s="4">
        <f t="shared" si="6"/>
        <v>25799.26</v>
      </c>
      <c r="J63" s="4">
        <f t="shared" si="7"/>
        <v>14706</v>
      </c>
      <c r="K63" s="4">
        <f t="shared" si="8"/>
        <v>40505.259999999995</v>
      </c>
      <c r="L63" s="1" t="str">
        <f t="shared" si="1"/>
        <v/>
      </c>
      <c r="M63" s="3">
        <v>57</v>
      </c>
    </row>
    <row r="64" spans="2:13" x14ac:dyDescent="0.25">
      <c r="B64" s="3">
        <v>58</v>
      </c>
      <c r="C64" s="4">
        <f t="shared" si="3"/>
        <v>268</v>
      </c>
      <c r="D64" s="4">
        <f t="shared" si="4"/>
        <v>25799.26</v>
      </c>
      <c r="E64" s="4">
        <f t="shared" si="2"/>
        <v>63.76</v>
      </c>
      <c r="F64" s="7">
        <f t="shared" si="5"/>
        <v>204.24</v>
      </c>
      <c r="G64" s="4"/>
      <c r="H64" s="4">
        <f t="shared" si="0"/>
        <v>0</v>
      </c>
      <c r="I64" s="4">
        <f t="shared" si="6"/>
        <v>25735.5</v>
      </c>
      <c r="J64" s="4">
        <f t="shared" si="7"/>
        <v>14974</v>
      </c>
      <c r="K64" s="4">
        <f t="shared" si="8"/>
        <v>40709.5</v>
      </c>
      <c r="L64" s="1" t="str">
        <f t="shared" si="1"/>
        <v/>
      </c>
      <c r="M64" s="3">
        <v>58</v>
      </c>
    </row>
    <row r="65" spans="2:13" x14ac:dyDescent="0.25">
      <c r="B65" s="3">
        <v>59</v>
      </c>
      <c r="C65" s="4">
        <f t="shared" si="3"/>
        <v>268</v>
      </c>
      <c r="D65" s="4">
        <f t="shared" si="4"/>
        <v>25735.5</v>
      </c>
      <c r="E65" s="4">
        <f t="shared" si="2"/>
        <v>64.260000000000005</v>
      </c>
      <c r="F65" s="7">
        <f t="shared" si="5"/>
        <v>203.74</v>
      </c>
      <c r="G65" s="4"/>
      <c r="H65" s="4">
        <f t="shared" si="0"/>
        <v>0</v>
      </c>
      <c r="I65" s="4">
        <f t="shared" si="6"/>
        <v>25671.24</v>
      </c>
      <c r="J65" s="4">
        <f t="shared" si="7"/>
        <v>15242</v>
      </c>
      <c r="K65" s="4">
        <f t="shared" si="8"/>
        <v>40913.240000000005</v>
      </c>
      <c r="L65" s="1" t="str">
        <f t="shared" si="1"/>
        <v/>
      </c>
      <c r="M65" s="3">
        <v>59</v>
      </c>
    </row>
    <row r="66" spans="2:13" x14ac:dyDescent="0.25">
      <c r="B66" s="3">
        <v>60</v>
      </c>
      <c r="C66" s="4">
        <f t="shared" si="3"/>
        <v>268</v>
      </c>
      <c r="D66" s="4">
        <f t="shared" si="4"/>
        <v>25671.24</v>
      </c>
      <c r="E66" s="4">
        <f t="shared" si="2"/>
        <v>64.77</v>
      </c>
      <c r="F66" s="7">
        <f t="shared" si="5"/>
        <v>203.23</v>
      </c>
      <c r="G66" s="4"/>
      <c r="H66" s="4">
        <f t="shared" si="0"/>
        <v>0</v>
      </c>
      <c r="I66" s="4">
        <f t="shared" si="6"/>
        <v>25606.47</v>
      </c>
      <c r="J66" s="4">
        <f t="shared" si="7"/>
        <v>15510</v>
      </c>
      <c r="K66" s="4">
        <f t="shared" si="8"/>
        <v>41116.47</v>
      </c>
      <c r="L66" s="1" t="str">
        <f t="shared" si="1"/>
        <v/>
      </c>
      <c r="M66" s="3">
        <v>60</v>
      </c>
    </row>
    <row r="67" spans="2:13" x14ac:dyDescent="0.25">
      <c r="B67" s="3">
        <v>61</v>
      </c>
      <c r="C67" s="4">
        <f t="shared" si="3"/>
        <v>268</v>
      </c>
      <c r="D67" s="4">
        <f t="shared" si="4"/>
        <v>25606.47</v>
      </c>
      <c r="E67" s="4">
        <f t="shared" si="2"/>
        <v>65.28</v>
      </c>
      <c r="F67" s="7">
        <f t="shared" si="5"/>
        <v>202.72</v>
      </c>
      <c r="G67" s="4"/>
      <c r="H67" s="4">
        <f t="shared" si="0"/>
        <v>0</v>
      </c>
      <c r="I67" s="4">
        <f t="shared" si="6"/>
        <v>25541.19</v>
      </c>
      <c r="J67" s="4">
        <f t="shared" si="7"/>
        <v>15778</v>
      </c>
      <c r="K67" s="4">
        <f t="shared" si="8"/>
        <v>41319.19</v>
      </c>
      <c r="L67" s="1" t="str">
        <f t="shared" si="1"/>
        <v/>
      </c>
      <c r="M67" s="3">
        <v>61</v>
      </c>
    </row>
    <row r="68" spans="2:13" x14ac:dyDescent="0.25">
      <c r="B68" s="3">
        <v>62</v>
      </c>
      <c r="C68" s="4">
        <f t="shared" si="3"/>
        <v>268</v>
      </c>
      <c r="D68" s="4">
        <f t="shared" si="4"/>
        <v>25541.19</v>
      </c>
      <c r="E68" s="4">
        <f t="shared" si="2"/>
        <v>65.8</v>
      </c>
      <c r="F68" s="7">
        <f t="shared" si="5"/>
        <v>202.2</v>
      </c>
      <c r="G68" s="4"/>
      <c r="H68" s="4">
        <f t="shared" si="0"/>
        <v>0</v>
      </c>
      <c r="I68" s="4">
        <f t="shared" si="6"/>
        <v>25475.39</v>
      </c>
      <c r="J68" s="4">
        <f t="shared" si="7"/>
        <v>16046</v>
      </c>
      <c r="K68" s="4">
        <f t="shared" si="8"/>
        <v>41521.39</v>
      </c>
      <c r="L68" s="1" t="str">
        <f t="shared" si="1"/>
        <v/>
      </c>
      <c r="M68" s="3">
        <v>62</v>
      </c>
    </row>
    <row r="69" spans="2:13" x14ac:dyDescent="0.25">
      <c r="B69" s="3">
        <v>63</v>
      </c>
      <c r="C69" s="4">
        <f t="shared" si="3"/>
        <v>268</v>
      </c>
      <c r="D69" s="4">
        <f t="shared" si="4"/>
        <v>25475.39</v>
      </c>
      <c r="E69" s="4">
        <f t="shared" si="2"/>
        <v>66.319999999999993</v>
      </c>
      <c r="F69" s="7">
        <f t="shared" si="5"/>
        <v>201.68</v>
      </c>
      <c r="G69" s="4"/>
      <c r="H69" s="4">
        <f t="shared" si="0"/>
        <v>0</v>
      </c>
      <c r="I69" s="4">
        <f t="shared" si="6"/>
        <v>25409.07</v>
      </c>
      <c r="J69" s="4">
        <f t="shared" si="7"/>
        <v>16314</v>
      </c>
      <c r="K69" s="4">
        <f t="shared" si="8"/>
        <v>41723.07</v>
      </c>
      <c r="L69" s="1" t="str">
        <f t="shared" si="1"/>
        <v/>
      </c>
      <c r="M69" s="3">
        <v>63</v>
      </c>
    </row>
    <row r="70" spans="2:13" x14ac:dyDescent="0.25">
      <c r="B70" s="3">
        <v>64</v>
      </c>
      <c r="C70" s="4">
        <f t="shared" si="3"/>
        <v>268</v>
      </c>
      <c r="D70" s="4">
        <f t="shared" si="4"/>
        <v>25409.07</v>
      </c>
      <c r="E70" s="4">
        <f t="shared" si="2"/>
        <v>66.84</v>
      </c>
      <c r="F70" s="7">
        <f t="shared" si="5"/>
        <v>201.16</v>
      </c>
      <c r="G70" s="4"/>
      <c r="H70" s="4">
        <f t="shared" ref="H70:H133" si="9">IF($B70=0,-Loan_Amount/2,0)+
IF($B70=PTO_Month,-Loan_Amount/2,0)</f>
        <v>0</v>
      </c>
      <c r="I70" s="4">
        <f t="shared" si="6"/>
        <v>25342.23</v>
      </c>
      <c r="J70" s="4">
        <f t="shared" si="7"/>
        <v>16582</v>
      </c>
      <c r="K70" s="4">
        <f t="shared" si="8"/>
        <v>41924.229999999996</v>
      </c>
      <c r="L70" s="1" t="str">
        <f t="shared" ref="L70:L133" si="10">IF(AND(PTO_Month=$B70,PTO_Month=0),"Disbursement of all loan proceeds to contractor upon obtaining PTO",IF($B70=PTO_Month,"Disbursement of second 50% of loan proceeds to contractor upon obtaining PTO",IF($B70=Addl_Payment_Month,"Borrower makes optional additional principal payment and reamortizes the loan","")))</f>
        <v/>
      </c>
      <c r="M70" s="3">
        <v>64</v>
      </c>
    </row>
    <row r="71" spans="2:13" x14ac:dyDescent="0.25">
      <c r="B71" s="3">
        <v>65</v>
      </c>
      <c r="C71" s="4">
        <f t="shared" si="3"/>
        <v>268</v>
      </c>
      <c r="D71" s="4">
        <f t="shared" si="4"/>
        <v>25342.23</v>
      </c>
      <c r="E71" s="4">
        <f t="shared" ref="E71:E134" si="11">IFERROR(ROUND(
IF($B71 &lt;= Int_Only_Term, Phase1_Payment_Amount - $F71,
 MIN($I70, Phase4_Payment_Amount - $F71)),2),"ERROR")</f>
        <v>67.37</v>
      </c>
      <c r="F71" s="7">
        <f t="shared" si="5"/>
        <v>200.63</v>
      </c>
      <c r="G71" s="4"/>
      <c r="H71" s="4">
        <f t="shared" si="9"/>
        <v>0</v>
      </c>
      <c r="I71" s="4">
        <f t="shared" si="6"/>
        <v>25274.86</v>
      </c>
      <c r="J71" s="4">
        <f t="shared" si="7"/>
        <v>16850</v>
      </c>
      <c r="K71" s="4">
        <f t="shared" si="8"/>
        <v>42124.86</v>
      </c>
      <c r="L71" s="1" t="str">
        <f t="shared" si="10"/>
        <v/>
      </c>
      <c r="M71" s="3">
        <v>65</v>
      </c>
    </row>
    <row r="72" spans="2:13" x14ac:dyDescent="0.25">
      <c r="B72" s="3">
        <v>66</v>
      </c>
      <c r="C72" s="4">
        <f t="shared" ref="C72:C135" si="12">E72+F72</f>
        <v>268</v>
      </c>
      <c r="D72" s="4">
        <f t="shared" ref="D72:D135" si="13">I71</f>
        <v>25274.86</v>
      </c>
      <c r="E72" s="4">
        <f t="shared" si="11"/>
        <v>67.91</v>
      </c>
      <c r="F72" s="7">
        <f t="shared" ref="F72:F135" si="14">IFERROR(ROUND(D72*Loan_Rate/12,2),"ERROR")</f>
        <v>200.09</v>
      </c>
      <c r="G72" s="4"/>
      <c r="H72" s="4">
        <f t="shared" si="9"/>
        <v>0</v>
      </c>
      <c r="I72" s="4">
        <f t="shared" ref="I72:I135" si="15">ROUND(D72-E72-G72-H72,2)</f>
        <v>25206.95</v>
      </c>
      <c r="J72" s="4">
        <f t="shared" ref="J72:J135" si="16">IF(C72=0,,SUM(E72:G72)+J71)</f>
        <v>17118</v>
      </c>
      <c r="K72" s="4">
        <f t="shared" si="8"/>
        <v>42324.95</v>
      </c>
      <c r="L72" s="1" t="str">
        <f t="shared" si="10"/>
        <v/>
      </c>
      <c r="M72" s="3">
        <v>66</v>
      </c>
    </row>
    <row r="73" spans="2:13" x14ac:dyDescent="0.25">
      <c r="B73" s="3">
        <v>67</v>
      </c>
      <c r="C73" s="4">
        <f t="shared" si="12"/>
        <v>268</v>
      </c>
      <c r="D73" s="4">
        <f t="shared" si="13"/>
        <v>25206.95</v>
      </c>
      <c r="E73" s="4">
        <f t="shared" si="11"/>
        <v>68.44</v>
      </c>
      <c r="F73" s="7">
        <f t="shared" si="14"/>
        <v>199.56</v>
      </c>
      <c r="G73" s="4"/>
      <c r="H73" s="4">
        <f t="shared" si="9"/>
        <v>0</v>
      </c>
      <c r="I73" s="4">
        <f t="shared" si="15"/>
        <v>25138.51</v>
      </c>
      <c r="J73" s="4">
        <f t="shared" si="16"/>
        <v>17386</v>
      </c>
      <c r="K73" s="4">
        <f t="shared" ref="K73:K136" si="17">I73+J73</f>
        <v>42524.509999999995</v>
      </c>
      <c r="L73" s="1" t="str">
        <f t="shared" si="10"/>
        <v/>
      </c>
      <c r="M73" s="3">
        <v>67</v>
      </c>
    </row>
    <row r="74" spans="2:13" x14ac:dyDescent="0.25">
      <c r="B74" s="3">
        <v>68</v>
      </c>
      <c r="C74" s="4">
        <f t="shared" si="12"/>
        <v>268</v>
      </c>
      <c r="D74" s="4">
        <f t="shared" si="13"/>
        <v>25138.51</v>
      </c>
      <c r="E74" s="4">
        <f t="shared" si="11"/>
        <v>68.989999999999995</v>
      </c>
      <c r="F74" s="7">
        <f t="shared" si="14"/>
        <v>199.01</v>
      </c>
      <c r="G74" s="4"/>
      <c r="H74" s="4">
        <f t="shared" si="9"/>
        <v>0</v>
      </c>
      <c r="I74" s="4">
        <f t="shared" si="15"/>
        <v>25069.52</v>
      </c>
      <c r="J74" s="4">
        <f t="shared" si="16"/>
        <v>17654</v>
      </c>
      <c r="K74" s="4">
        <f t="shared" si="17"/>
        <v>42723.520000000004</v>
      </c>
      <c r="L74" s="1" t="str">
        <f t="shared" si="10"/>
        <v/>
      </c>
      <c r="M74" s="3">
        <v>68</v>
      </c>
    </row>
    <row r="75" spans="2:13" x14ac:dyDescent="0.25">
      <c r="B75" s="3">
        <v>69</v>
      </c>
      <c r="C75" s="4">
        <f t="shared" si="12"/>
        <v>268</v>
      </c>
      <c r="D75" s="4">
        <f t="shared" si="13"/>
        <v>25069.52</v>
      </c>
      <c r="E75" s="4">
        <f t="shared" si="11"/>
        <v>69.53</v>
      </c>
      <c r="F75" s="7">
        <f t="shared" si="14"/>
        <v>198.47</v>
      </c>
      <c r="G75" s="4"/>
      <c r="H75" s="4">
        <f t="shared" si="9"/>
        <v>0</v>
      </c>
      <c r="I75" s="4">
        <f t="shared" si="15"/>
        <v>24999.99</v>
      </c>
      <c r="J75" s="4">
        <f t="shared" si="16"/>
        <v>17922</v>
      </c>
      <c r="K75" s="4">
        <f t="shared" si="17"/>
        <v>42921.990000000005</v>
      </c>
      <c r="L75" s="1" t="str">
        <f t="shared" si="10"/>
        <v/>
      </c>
      <c r="M75" s="3">
        <v>69</v>
      </c>
    </row>
    <row r="76" spans="2:13" x14ac:dyDescent="0.25">
      <c r="B76" s="3">
        <v>70</v>
      </c>
      <c r="C76" s="4">
        <f t="shared" si="12"/>
        <v>268</v>
      </c>
      <c r="D76" s="4">
        <f t="shared" si="13"/>
        <v>24999.99</v>
      </c>
      <c r="E76" s="4">
        <f t="shared" si="11"/>
        <v>70.08</v>
      </c>
      <c r="F76" s="7">
        <f t="shared" si="14"/>
        <v>197.92</v>
      </c>
      <c r="G76" s="4"/>
      <c r="H76" s="4">
        <f t="shared" si="9"/>
        <v>0</v>
      </c>
      <c r="I76" s="4">
        <f t="shared" si="15"/>
        <v>24929.91</v>
      </c>
      <c r="J76" s="4">
        <f t="shared" si="16"/>
        <v>18190</v>
      </c>
      <c r="K76" s="4">
        <f t="shared" si="17"/>
        <v>43119.91</v>
      </c>
      <c r="L76" s="1" t="str">
        <f t="shared" si="10"/>
        <v/>
      </c>
      <c r="M76" s="3">
        <v>70</v>
      </c>
    </row>
    <row r="77" spans="2:13" x14ac:dyDescent="0.25">
      <c r="B77" s="3">
        <v>71</v>
      </c>
      <c r="C77" s="4">
        <f t="shared" si="12"/>
        <v>268</v>
      </c>
      <c r="D77" s="4">
        <f t="shared" si="13"/>
        <v>24929.91</v>
      </c>
      <c r="E77" s="4">
        <f t="shared" si="11"/>
        <v>70.64</v>
      </c>
      <c r="F77" s="7">
        <f t="shared" si="14"/>
        <v>197.36</v>
      </c>
      <c r="G77" s="4"/>
      <c r="H77" s="4">
        <f t="shared" si="9"/>
        <v>0</v>
      </c>
      <c r="I77" s="4">
        <f t="shared" si="15"/>
        <v>24859.27</v>
      </c>
      <c r="J77" s="4">
        <f t="shared" si="16"/>
        <v>18458</v>
      </c>
      <c r="K77" s="4">
        <f t="shared" si="17"/>
        <v>43317.270000000004</v>
      </c>
      <c r="L77" s="1" t="str">
        <f t="shared" si="10"/>
        <v/>
      </c>
      <c r="M77" s="3">
        <v>71</v>
      </c>
    </row>
    <row r="78" spans="2:13" x14ac:dyDescent="0.25">
      <c r="B78" s="3">
        <v>72</v>
      </c>
      <c r="C78" s="4">
        <f t="shared" si="12"/>
        <v>268</v>
      </c>
      <c r="D78" s="4">
        <f t="shared" si="13"/>
        <v>24859.27</v>
      </c>
      <c r="E78" s="4">
        <f t="shared" si="11"/>
        <v>71.2</v>
      </c>
      <c r="F78" s="7">
        <f t="shared" si="14"/>
        <v>196.8</v>
      </c>
      <c r="G78" s="4"/>
      <c r="H78" s="4">
        <f t="shared" si="9"/>
        <v>0</v>
      </c>
      <c r="I78" s="4">
        <f t="shared" si="15"/>
        <v>24788.07</v>
      </c>
      <c r="J78" s="4">
        <f t="shared" si="16"/>
        <v>18726</v>
      </c>
      <c r="K78" s="4">
        <f t="shared" si="17"/>
        <v>43514.07</v>
      </c>
      <c r="L78" s="1" t="str">
        <f t="shared" si="10"/>
        <v/>
      </c>
      <c r="M78" s="3">
        <v>72</v>
      </c>
    </row>
    <row r="79" spans="2:13" x14ac:dyDescent="0.25">
      <c r="B79" s="3">
        <v>73</v>
      </c>
      <c r="C79" s="4">
        <f t="shared" si="12"/>
        <v>268</v>
      </c>
      <c r="D79" s="4">
        <f t="shared" si="13"/>
        <v>24788.07</v>
      </c>
      <c r="E79" s="4">
        <f t="shared" si="11"/>
        <v>71.760000000000005</v>
      </c>
      <c r="F79" s="7">
        <f t="shared" si="14"/>
        <v>196.24</v>
      </c>
      <c r="G79" s="4"/>
      <c r="H79" s="4">
        <f t="shared" si="9"/>
        <v>0</v>
      </c>
      <c r="I79" s="4">
        <f t="shared" si="15"/>
        <v>24716.31</v>
      </c>
      <c r="J79" s="4">
        <f t="shared" si="16"/>
        <v>18994</v>
      </c>
      <c r="K79" s="4">
        <f t="shared" si="17"/>
        <v>43710.31</v>
      </c>
      <c r="L79" s="1" t="str">
        <f t="shared" si="10"/>
        <v/>
      </c>
      <c r="M79" s="3">
        <v>73</v>
      </c>
    </row>
    <row r="80" spans="2:13" x14ac:dyDescent="0.25">
      <c r="B80" s="3">
        <v>74</v>
      </c>
      <c r="C80" s="4">
        <f t="shared" si="12"/>
        <v>268</v>
      </c>
      <c r="D80" s="4">
        <f t="shared" si="13"/>
        <v>24716.31</v>
      </c>
      <c r="E80" s="4">
        <f t="shared" si="11"/>
        <v>72.33</v>
      </c>
      <c r="F80" s="7">
        <f t="shared" si="14"/>
        <v>195.67</v>
      </c>
      <c r="G80" s="4"/>
      <c r="H80" s="4">
        <f t="shared" si="9"/>
        <v>0</v>
      </c>
      <c r="I80" s="4">
        <f t="shared" si="15"/>
        <v>24643.98</v>
      </c>
      <c r="J80" s="4">
        <f t="shared" si="16"/>
        <v>19262</v>
      </c>
      <c r="K80" s="4">
        <f t="shared" si="17"/>
        <v>43905.979999999996</v>
      </c>
      <c r="L80" s="1" t="str">
        <f t="shared" si="10"/>
        <v/>
      </c>
      <c r="M80" s="3">
        <v>74</v>
      </c>
    </row>
    <row r="81" spans="2:13" x14ac:dyDescent="0.25">
      <c r="B81" s="3">
        <v>75</v>
      </c>
      <c r="C81" s="4">
        <f t="shared" si="12"/>
        <v>268</v>
      </c>
      <c r="D81" s="4">
        <f t="shared" si="13"/>
        <v>24643.98</v>
      </c>
      <c r="E81" s="4">
        <f t="shared" si="11"/>
        <v>72.900000000000006</v>
      </c>
      <c r="F81" s="7">
        <f t="shared" si="14"/>
        <v>195.1</v>
      </c>
      <c r="G81" s="4"/>
      <c r="H81" s="4">
        <f t="shared" si="9"/>
        <v>0</v>
      </c>
      <c r="I81" s="4">
        <f t="shared" si="15"/>
        <v>24571.08</v>
      </c>
      <c r="J81" s="4">
        <f t="shared" si="16"/>
        <v>19530</v>
      </c>
      <c r="K81" s="4">
        <f t="shared" si="17"/>
        <v>44101.08</v>
      </c>
      <c r="L81" s="1" t="str">
        <f t="shared" si="10"/>
        <v/>
      </c>
      <c r="M81" s="3">
        <v>75</v>
      </c>
    </row>
    <row r="82" spans="2:13" x14ac:dyDescent="0.25">
      <c r="B82" s="3">
        <v>76</v>
      </c>
      <c r="C82" s="4">
        <f t="shared" si="12"/>
        <v>268</v>
      </c>
      <c r="D82" s="4">
        <f t="shared" si="13"/>
        <v>24571.08</v>
      </c>
      <c r="E82" s="4">
        <f t="shared" si="11"/>
        <v>73.48</v>
      </c>
      <c r="F82" s="7">
        <f t="shared" si="14"/>
        <v>194.52</v>
      </c>
      <c r="G82" s="4"/>
      <c r="H82" s="4">
        <f t="shared" si="9"/>
        <v>0</v>
      </c>
      <c r="I82" s="4">
        <f t="shared" si="15"/>
        <v>24497.599999999999</v>
      </c>
      <c r="J82" s="4">
        <f t="shared" si="16"/>
        <v>19798</v>
      </c>
      <c r="K82" s="4">
        <f t="shared" si="17"/>
        <v>44295.6</v>
      </c>
      <c r="L82" s="1" t="str">
        <f t="shared" si="10"/>
        <v/>
      </c>
      <c r="M82" s="3">
        <v>76</v>
      </c>
    </row>
    <row r="83" spans="2:13" x14ac:dyDescent="0.25">
      <c r="B83" s="3">
        <v>77</v>
      </c>
      <c r="C83" s="4">
        <f t="shared" si="12"/>
        <v>268</v>
      </c>
      <c r="D83" s="4">
        <f t="shared" si="13"/>
        <v>24497.599999999999</v>
      </c>
      <c r="E83" s="4">
        <f t="shared" si="11"/>
        <v>74.06</v>
      </c>
      <c r="F83" s="7">
        <f t="shared" si="14"/>
        <v>193.94</v>
      </c>
      <c r="G83" s="4"/>
      <c r="H83" s="4">
        <f t="shared" si="9"/>
        <v>0</v>
      </c>
      <c r="I83" s="4">
        <f t="shared" si="15"/>
        <v>24423.54</v>
      </c>
      <c r="J83" s="4">
        <f t="shared" si="16"/>
        <v>20066</v>
      </c>
      <c r="K83" s="4">
        <f t="shared" si="17"/>
        <v>44489.54</v>
      </c>
      <c r="L83" s="1" t="str">
        <f t="shared" si="10"/>
        <v/>
      </c>
      <c r="M83" s="3">
        <v>77</v>
      </c>
    </row>
    <row r="84" spans="2:13" x14ac:dyDescent="0.25">
      <c r="B84" s="3">
        <v>78</v>
      </c>
      <c r="C84" s="4">
        <f t="shared" si="12"/>
        <v>268</v>
      </c>
      <c r="D84" s="4">
        <f t="shared" si="13"/>
        <v>24423.54</v>
      </c>
      <c r="E84" s="4">
        <f t="shared" si="11"/>
        <v>74.650000000000006</v>
      </c>
      <c r="F84" s="7">
        <f t="shared" si="14"/>
        <v>193.35</v>
      </c>
      <c r="G84" s="4"/>
      <c r="H84" s="4">
        <f t="shared" si="9"/>
        <v>0</v>
      </c>
      <c r="I84" s="4">
        <f t="shared" si="15"/>
        <v>24348.89</v>
      </c>
      <c r="J84" s="4">
        <f t="shared" si="16"/>
        <v>20334</v>
      </c>
      <c r="K84" s="4">
        <f t="shared" si="17"/>
        <v>44682.89</v>
      </c>
      <c r="L84" s="1" t="str">
        <f t="shared" si="10"/>
        <v/>
      </c>
      <c r="M84" s="3">
        <v>78</v>
      </c>
    </row>
    <row r="85" spans="2:13" x14ac:dyDescent="0.25">
      <c r="B85" s="3">
        <v>79</v>
      </c>
      <c r="C85" s="4">
        <f t="shared" si="12"/>
        <v>268</v>
      </c>
      <c r="D85" s="4">
        <f t="shared" si="13"/>
        <v>24348.89</v>
      </c>
      <c r="E85" s="4">
        <f t="shared" si="11"/>
        <v>75.239999999999995</v>
      </c>
      <c r="F85" s="7">
        <f t="shared" si="14"/>
        <v>192.76</v>
      </c>
      <c r="G85" s="4"/>
      <c r="H85" s="4">
        <f t="shared" si="9"/>
        <v>0</v>
      </c>
      <c r="I85" s="4">
        <f t="shared" si="15"/>
        <v>24273.65</v>
      </c>
      <c r="J85" s="4">
        <f t="shared" si="16"/>
        <v>20602</v>
      </c>
      <c r="K85" s="4">
        <f t="shared" si="17"/>
        <v>44875.65</v>
      </c>
      <c r="L85" s="1" t="str">
        <f t="shared" si="10"/>
        <v/>
      </c>
      <c r="M85" s="3">
        <v>79</v>
      </c>
    </row>
    <row r="86" spans="2:13" x14ac:dyDescent="0.25">
      <c r="B86" s="3">
        <v>80</v>
      </c>
      <c r="C86" s="4">
        <f t="shared" si="12"/>
        <v>268</v>
      </c>
      <c r="D86" s="4">
        <f t="shared" si="13"/>
        <v>24273.65</v>
      </c>
      <c r="E86" s="4">
        <f t="shared" si="11"/>
        <v>75.83</v>
      </c>
      <c r="F86" s="7">
        <f t="shared" si="14"/>
        <v>192.17</v>
      </c>
      <c r="G86" s="4"/>
      <c r="H86" s="4">
        <f t="shared" si="9"/>
        <v>0</v>
      </c>
      <c r="I86" s="4">
        <f t="shared" si="15"/>
        <v>24197.82</v>
      </c>
      <c r="J86" s="4">
        <f t="shared" si="16"/>
        <v>20870</v>
      </c>
      <c r="K86" s="4">
        <f t="shared" si="17"/>
        <v>45067.82</v>
      </c>
      <c r="L86" s="1" t="str">
        <f t="shared" si="10"/>
        <v/>
      </c>
      <c r="M86" s="3">
        <v>80</v>
      </c>
    </row>
    <row r="87" spans="2:13" x14ac:dyDescent="0.25">
      <c r="B87" s="3">
        <v>81</v>
      </c>
      <c r="C87" s="4">
        <f t="shared" si="12"/>
        <v>268</v>
      </c>
      <c r="D87" s="4">
        <f t="shared" si="13"/>
        <v>24197.82</v>
      </c>
      <c r="E87" s="4">
        <f t="shared" si="11"/>
        <v>76.430000000000007</v>
      </c>
      <c r="F87" s="7">
        <f t="shared" si="14"/>
        <v>191.57</v>
      </c>
      <c r="G87" s="4"/>
      <c r="H87" s="4">
        <f t="shared" si="9"/>
        <v>0</v>
      </c>
      <c r="I87" s="4">
        <f t="shared" si="15"/>
        <v>24121.39</v>
      </c>
      <c r="J87" s="4">
        <f t="shared" si="16"/>
        <v>21138</v>
      </c>
      <c r="K87" s="4">
        <f t="shared" si="17"/>
        <v>45259.39</v>
      </c>
      <c r="L87" s="1" t="str">
        <f t="shared" si="10"/>
        <v/>
      </c>
      <c r="M87" s="3">
        <v>81</v>
      </c>
    </row>
    <row r="88" spans="2:13" x14ac:dyDescent="0.25">
      <c r="B88" s="3">
        <v>82</v>
      </c>
      <c r="C88" s="4">
        <f t="shared" si="12"/>
        <v>268</v>
      </c>
      <c r="D88" s="4">
        <f t="shared" si="13"/>
        <v>24121.39</v>
      </c>
      <c r="E88" s="4">
        <f t="shared" si="11"/>
        <v>77.040000000000006</v>
      </c>
      <c r="F88" s="7">
        <f t="shared" si="14"/>
        <v>190.96</v>
      </c>
      <c r="G88" s="4"/>
      <c r="H88" s="4">
        <f t="shared" si="9"/>
        <v>0</v>
      </c>
      <c r="I88" s="4">
        <f t="shared" si="15"/>
        <v>24044.35</v>
      </c>
      <c r="J88" s="4">
        <f t="shared" si="16"/>
        <v>21406</v>
      </c>
      <c r="K88" s="4">
        <f t="shared" si="17"/>
        <v>45450.35</v>
      </c>
      <c r="L88" s="1" t="str">
        <f t="shared" si="10"/>
        <v/>
      </c>
      <c r="M88" s="3">
        <v>82</v>
      </c>
    </row>
    <row r="89" spans="2:13" x14ac:dyDescent="0.25">
      <c r="B89" s="3">
        <v>83</v>
      </c>
      <c r="C89" s="4">
        <f t="shared" si="12"/>
        <v>268</v>
      </c>
      <c r="D89" s="4">
        <f t="shared" si="13"/>
        <v>24044.35</v>
      </c>
      <c r="E89" s="4">
        <f t="shared" si="11"/>
        <v>77.650000000000006</v>
      </c>
      <c r="F89" s="7">
        <f t="shared" si="14"/>
        <v>190.35</v>
      </c>
      <c r="G89" s="4"/>
      <c r="H89" s="4">
        <f t="shared" si="9"/>
        <v>0</v>
      </c>
      <c r="I89" s="4">
        <f t="shared" si="15"/>
        <v>23966.7</v>
      </c>
      <c r="J89" s="4">
        <f t="shared" si="16"/>
        <v>21674</v>
      </c>
      <c r="K89" s="4">
        <f t="shared" si="17"/>
        <v>45640.7</v>
      </c>
      <c r="L89" s="1" t="str">
        <f t="shared" si="10"/>
        <v/>
      </c>
      <c r="M89" s="3">
        <v>83</v>
      </c>
    </row>
    <row r="90" spans="2:13" x14ac:dyDescent="0.25">
      <c r="B90" s="3">
        <v>84</v>
      </c>
      <c r="C90" s="4">
        <f t="shared" si="12"/>
        <v>268</v>
      </c>
      <c r="D90" s="4">
        <f t="shared" si="13"/>
        <v>23966.7</v>
      </c>
      <c r="E90" s="4">
        <f t="shared" si="11"/>
        <v>78.260000000000005</v>
      </c>
      <c r="F90" s="7">
        <f t="shared" si="14"/>
        <v>189.74</v>
      </c>
      <c r="G90" s="4"/>
      <c r="H90" s="4">
        <f t="shared" si="9"/>
        <v>0</v>
      </c>
      <c r="I90" s="4">
        <f t="shared" si="15"/>
        <v>23888.44</v>
      </c>
      <c r="J90" s="4">
        <f t="shared" si="16"/>
        <v>21942</v>
      </c>
      <c r="K90" s="4">
        <f t="shared" si="17"/>
        <v>45830.44</v>
      </c>
      <c r="L90" s="1" t="str">
        <f t="shared" si="10"/>
        <v/>
      </c>
      <c r="M90" s="3">
        <v>84</v>
      </c>
    </row>
    <row r="91" spans="2:13" x14ac:dyDescent="0.25">
      <c r="B91" s="3">
        <v>85</v>
      </c>
      <c r="C91" s="4">
        <f t="shared" si="12"/>
        <v>268</v>
      </c>
      <c r="D91" s="4">
        <f t="shared" si="13"/>
        <v>23888.44</v>
      </c>
      <c r="E91" s="4">
        <f t="shared" si="11"/>
        <v>78.88</v>
      </c>
      <c r="F91" s="7">
        <f t="shared" si="14"/>
        <v>189.12</v>
      </c>
      <c r="G91" s="4"/>
      <c r="H91" s="4">
        <f t="shared" si="9"/>
        <v>0</v>
      </c>
      <c r="I91" s="4">
        <f t="shared" si="15"/>
        <v>23809.56</v>
      </c>
      <c r="J91" s="4">
        <f t="shared" si="16"/>
        <v>22210</v>
      </c>
      <c r="K91" s="4">
        <f t="shared" si="17"/>
        <v>46019.56</v>
      </c>
      <c r="L91" s="1" t="str">
        <f t="shared" si="10"/>
        <v/>
      </c>
      <c r="M91" s="3">
        <v>85</v>
      </c>
    </row>
    <row r="92" spans="2:13" x14ac:dyDescent="0.25">
      <c r="B92" s="3">
        <v>86</v>
      </c>
      <c r="C92" s="4">
        <f t="shared" si="12"/>
        <v>268</v>
      </c>
      <c r="D92" s="4">
        <f t="shared" si="13"/>
        <v>23809.56</v>
      </c>
      <c r="E92" s="4">
        <f t="shared" si="11"/>
        <v>79.510000000000005</v>
      </c>
      <c r="F92" s="7">
        <f t="shared" si="14"/>
        <v>188.49</v>
      </c>
      <c r="G92" s="4"/>
      <c r="H92" s="4">
        <f t="shared" si="9"/>
        <v>0</v>
      </c>
      <c r="I92" s="4">
        <f t="shared" si="15"/>
        <v>23730.05</v>
      </c>
      <c r="J92" s="4">
        <f t="shared" si="16"/>
        <v>22478</v>
      </c>
      <c r="K92" s="4">
        <f t="shared" si="17"/>
        <v>46208.05</v>
      </c>
      <c r="L92" s="1" t="str">
        <f t="shared" si="10"/>
        <v/>
      </c>
      <c r="M92" s="3">
        <v>86</v>
      </c>
    </row>
    <row r="93" spans="2:13" x14ac:dyDescent="0.25">
      <c r="B93" s="3">
        <v>87</v>
      </c>
      <c r="C93" s="4">
        <f t="shared" si="12"/>
        <v>268</v>
      </c>
      <c r="D93" s="4">
        <f t="shared" si="13"/>
        <v>23730.05</v>
      </c>
      <c r="E93" s="4">
        <f t="shared" si="11"/>
        <v>80.14</v>
      </c>
      <c r="F93" s="7">
        <f t="shared" si="14"/>
        <v>187.86</v>
      </c>
      <c r="G93" s="4"/>
      <c r="H93" s="4">
        <f t="shared" si="9"/>
        <v>0</v>
      </c>
      <c r="I93" s="4">
        <f t="shared" si="15"/>
        <v>23649.91</v>
      </c>
      <c r="J93" s="4">
        <f t="shared" si="16"/>
        <v>22746</v>
      </c>
      <c r="K93" s="4">
        <f t="shared" si="17"/>
        <v>46395.91</v>
      </c>
      <c r="L93" s="1" t="str">
        <f t="shared" si="10"/>
        <v/>
      </c>
      <c r="M93" s="3">
        <v>87</v>
      </c>
    </row>
    <row r="94" spans="2:13" x14ac:dyDescent="0.25">
      <c r="B94" s="3">
        <v>88</v>
      </c>
      <c r="C94" s="4">
        <f t="shared" si="12"/>
        <v>268</v>
      </c>
      <c r="D94" s="4">
        <f t="shared" si="13"/>
        <v>23649.91</v>
      </c>
      <c r="E94" s="4">
        <f t="shared" si="11"/>
        <v>80.77</v>
      </c>
      <c r="F94" s="7">
        <f t="shared" si="14"/>
        <v>187.23</v>
      </c>
      <c r="G94" s="4"/>
      <c r="H94" s="4">
        <f t="shared" si="9"/>
        <v>0</v>
      </c>
      <c r="I94" s="4">
        <f t="shared" si="15"/>
        <v>23569.14</v>
      </c>
      <c r="J94" s="4">
        <f t="shared" si="16"/>
        <v>23014</v>
      </c>
      <c r="K94" s="4">
        <f t="shared" si="17"/>
        <v>46583.14</v>
      </c>
      <c r="L94" s="1" t="str">
        <f t="shared" si="10"/>
        <v/>
      </c>
      <c r="M94" s="3">
        <v>88</v>
      </c>
    </row>
    <row r="95" spans="2:13" x14ac:dyDescent="0.25">
      <c r="B95" s="3">
        <v>89</v>
      </c>
      <c r="C95" s="4">
        <f t="shared" si="12"/>
        <v>268</v>
      </c>
      <c r="D95" s="4">
        <f t="shared" si="13"/>
        <v>23569.14</v>
      </c>
      <c r="E95" s="4">
        <f t="shared" si="11"/>
        <v>81.41</v>
      </c>
      <c r="F95" s="7">
        <f t="shared" si="14"/>
        <v>186.59</v>
      </c>
      <c r="G95" s="4"/>
      <c r="H95" s="4">
        <f t="shared" si="9"/>
        <v>0</v>
      </c>
      <c r="I95" s="4">
        <f t="shared" si="15"/>
        <v>23487.73</v>
      </c>
      <c r="J95" s="4">
        <f t="shared" si="16"/>
        <v>23282</v>
      </c>
      <c r="K95" s="4">
        <f t="shared" si="17"/>
        <v>46769.729999999996</v>
      </c>
      <c r="L95" s="1" t="str">
        <f t="shared" si="10"/>
        <v/>
      </c>
      <c r="M95" s="3">
        <v>89</v>
      </c>
    </row>
    <row r="96" spans="2:13" x14ac:dyDescent="0.25">
      <c r="B96" s="3">
        <v>90</v>
      </c>
      <c r="C96" s="4">
        <f t="shared" si="12"/>
        <v>268</v>
      </c>
      <c r="D96" s="4">
        <f t="shared" si="13"/>
        <v>23487.73</v>
      </c>
      <c r="E96" s="4">
        <f t="shared" si="11"/>
        <v>82.06</v>
      </c>
      <c r="F96" s="7">
        <f t="shared" si="14"/>
        <v>185.94</v>
      </c>
      <c r="G96" s="4"/>
      <c r="H96" s="4">
        <f t="shared" si="9"/>
        <v>0</v>
      </c>
      <c r="I96" s="4">
        <f t="shared" si="15"/>
        <v>23405.67</v>
      </c>
      <c r="J96" s="4">
        <f t="shared" si="16"/>
        <v>23550</v>
      </c>
      <c r="K96" s="4">
        <f t="shared" si="17"/>
        <v>46955.67</v>
      </c>
      <c r="L96" s="1" t="str">
        <f t="shared" si="10"/>
        <v/>
      </c>
      <c r="M96" s="3">
        <v>90</v>
      </c>
    </row>
    <row r="97" spans="2:13" x14ac:dyDescent="0.25">
      <c r="B97" s="3">
        <v>91</v>
      </c>
      <c r="C97" s="4">
        <f t="shared" si="12"/>
        <v>268</v>
      </c>
      <c r="D97" s="4">
        <f t="shared" si="13"/>
        <v>23405.67</v>
      </c>
      <c r="E97" s="4">
        <f t="shared" si="11"/>
        <v>82.71</v>
      </c>
      <c r="F97" s="7">
        <f t="shared" si="14"/>
        <v>185.29</v>
      </c>
      <c r="G97" s="4"/>
      <c r="H97" s="4">
        <f t="shared" si="9"/>
        <v>0</v>
      </c>
      <c r="I97" s="4">
        <f t="shared" si="15"/>
        <v>23322.959999999999</v>
      </c>
      <c r="J97" s="4">
        <f t="shared" si="16"/>
        <v>23818</v>
      </c>
      <c r="K97" s="4">
        <f t="shared" si="17"/>
        <v>47140.959999999999</v>
      </c>
      <c r="L97" s="1" t="str">
        <f t="shared" si="10"/>
        <v/>
      </c>
      <c r="M97" s="3">
        <v>91</v>
      </c>
    </row>
    <row r="98" spans="2:13" x14ac:dyDescent="0.25">
      <c r="B98" s="3">
        <v>92</v>
      </c>
      <c r="C98" s="4">
        <f t="shared" si="12"/>
        <v>268</v>
      </c>
      <c r="D98" s="4">
        <f t="shared" si="13"/>
        <v>23322.959999999999</v>
      </c>
      <c r="E98" s="4">
        <f t="shared" si="11"/>
        <v>83.36</v>
      </c>
      <c r="F98" s="7">
        <f t="shared" si="14"/>
        <v>184.64</v>
      </c>
      <c r="G98" s="4"/>
      <c r="H98" s="4">
        <f t="shared" si="9"/>
        <v>0</v>
      </c>
      <c r="I98" s="4">
        <f t="shared" si="15"/>
        <v>23239.599999999999</v>
      </c>
      <c r="J98" s="4">
        <f t="shared" si="16"/>
        <v>24086</v>
      </c>
      <c r="K98" s="4">
        <f t="shared" si="17"/>
        <v>47325.599999999999</v>
      </c>
      <c r="L98" s="1" t="str">
        <f t="shared" si="10"/>
        <v/>
      </c>
      <c r="M98" s="3">
        <v>92</v>
      </c>
    </row>
    <row r="99" spans="2:13" x14ac:dyDescent="0.25">
      <c r="B99" s="3">
        <v>93</v>
      </c>
      <c r="C99" s="4">
        <f t="shared" si="12"/>
        <v>268</v>
      </c>
      <c r="D99" s="4">
        <f t="shared" si="13"/>
        <v>23239.599999999999</v>
      </c>
      <c r="E99" s="4">
        <f t="shared" si="11"/>
        <v>84.02</v>
      </c>
      <c r="F99" s="7">
        <f t="shared" si="14"/>
        <v>183.98</v>
      </c>
      <c r="G99" s="4"/>
      <c r="H99" s="4">
        <f t="shared" si="9"/>
        <v>0</v>
      </c>
      <c r="I99" s="4">
        <f t="shared" si="15"/>
        <v>23155.58</v>
      </c>
      <c r="J99" s="4">
        <f t="shared" si="16"/>
        <v>24354</v>
      </c>
      <c r="K99" s="4">
        <f t="shared" si="17"/>
        <v>47509.58</v>
      </c>
      <c r="L99" s="1" t="str">
        <f t="shared" si="10"/>
        <v/>
      </c>
      <c r="M99" s="3">
        <v>93</v>
      </c>
    </row>
    <row r="100" spans="2:13" x14ac:dyDescent="0.25">
      <c r="B100" s="3">
        <v>94</v>
      </c>
      <c r="C100" s="4">
        <f t="shared" si="12"/>
        <v>268</v>
      </c>
      <c r="D100" s="4">
        <f t="shared" si="13"/>
        <v>23155.58</v>
      </c>
      <c r="E100" s="4">
        <f t="shared" si="11"/>
        <v>84.68</v>
      </c>
      <c r="F100" s="7">
        <f t="shared" si="14"/>
        <v>183.32</v>
      </c>
      <c r="G100" s="4"/>
      <c r="H100" s="4">
        <f t="shared" si="9"/>
        <v>0</v>
      </c>
      <c r="I100" s="4">
        <f t="shared" si="15"/>
        <v>23070.9</v>
      </c>
      <c r="J100" s="4">
        <f t="shared" si="16"/>
        <v>24622</v>
      </c>
      <c r="K100" s="4">
        <f t="shared" si="17"/>
        <v>47692.9</v>
      </c>
      <c r="L100" s="1" t="str">
        <f t="shared" si="10"/>
        <v/>
      </c>
      <c r="M100" s="3">
        <v>94</v>
      </c>
    </row>
    <row r="101" spans="2:13" x14ac:dyDescent="0.25">
      <c r="B101" s="3">
        <v>95</v>
      </c>
      <c r="C101" s="4">
        <f t="shared" si="12"/>
        <v>268</v>
      </c>
      <c r="D101" s="4">
        <f t="shared" si="13"/>
        <v>23070.9</v>
      </c>
      <c r="E101" s="4">
        <f t="shared" si="11"/>
        <v>85.36</v>
      </c>
      <c r="F101" s="7">
        <f t="shared" si="14"/>
        <v>182.64</v>
      </c>
      <c r="G101" s="4"/>
      <c r="H101" s="4">
        <f t="shared" si="9"/>
        <v>0</v>
      </c>
      <c r="I101" s="4">
        <f t="shared" si="15"/>
        <v>22985.54</v>
      </c>
      <c r="J101" s="4">
        <f t="shared" si="16"/>
        <v>24890</v>
      </c>
      <c r="K101" s="4">
        <f t="shared" si="17"/>
        <v>47875.54</v>
      </c>
      <c r="L101" s="1" t="str">
        <f t="shared" si="10"/>
        <v/>
      </c>
      <c r="M101" s="3">
        <v>95</v>
      </c>
    </row>
    <row r="102" spans="2:13" x14ac:dyDescent="0.25">
      <c r="B102" s="3">
        <v>96</v>
      </c>
      <c r="C102" s="4">
        <f t="shared" si="12"/>
        <v>268</v>
      </c>
      <c r="D102" s="4">
        <f t="shared" si="13"/>
        <v>22985.54</v>
      </c>
      <c r="E102" s="4">
        <f t="shared" si="11"/>
        <v>86.03</v>
      </c>
      <c r="F102" s="7">
        <f t="shared" si="14"/>
        <v>181.97</v>
      </c>
      <c r="G102" s="4"/>
      <c r="H102" s="4">
        <f t="shared" si="9"/>
        <v>0</v>
      </c>
      <c r="I102" s="4">
        <f t="shared" si="15"/>
        <v>22899.51</v>
      </c>
      <c r="J102" s="4">
        <f t="shared" si="16"/>
        <v>25158</v>
      </c>
      <c r="K102" s="4">
        <f t="shared" si="17"/>
        <v>48057.509999999995</v>
      </c>
      <c r="L102" s="1" t="str">
        <f t="shared" si="10"/>
        <v/>
      </c>
      <c r="M102" s="3">
        <v>96</v>
      </c>
    </row>
    <row r="103" spans="2:13" x14ac:dyDescent="0.25">
      <c r="B103" s="3">
        <v>97</v>
      </c>
      <c r="C103" s="4">
        <f t="shared" si="12"/>
        <v>268</v>
      </c>
      <c r="D103" s="4">
        <f t="shared" si="13"/>
        <v>22899.51</v>
      </c>
      <c r="E103" s="4">
        <f t="shared" si="11"/>
        <v>86.71</v>
      </c>
      <c r="F103" s="7">
        <f t="shared" si="14"/>
        <v>181.29</v>
      </c>
      <c r="G103" s="4"/>
      <c r="H103" s="4">
        <f t="shared" si="9"/>
        <v>0</v>
      </c>
      <c r="I103" s="4">
        <f t="shared" si="15"/>
        <v>22812.799999999999</v>
      </c>
      <c r="J103" s="4">
        <f t="shared" si="16"/>
        <v>25426</v>
      </c>
      <c r="K103" s="4">
        <f t="shared" si="17"/>
        <v>48238.8</v>
      </c>
      <c r="L103" s="1" t="str">
        <f t="shared" si="10"/>
        <v/>
      </c>
      <c r="M103" s="3">
        <v>97</v>
      </c>
    </row>
    <row r="104" spans="2:13" x14ac:dyDescent="0.25">
      <c r="B104" s="3">
        <v>98</v>
      </c>
      <c r="C104" s="4">
        <f t="shared" si="12"/>
        <v>268</v>
      </c>
      <c r="D104" s="4">
        <f t="shared" si="13"/>
        <v>22812.799999999999</v>
      </c>
      <c r="E104" s="4">
        <f t="shared" si="11"/>
        <v>87.4</v>
      </c>
      <c r="F104" s="7">
        <f t="shared" si="14"/>
        <v>180.6</v>
      </c>
      <c r="G104" s="4"/>
      <c r="H104" s="4">
        <f t="shared" si="9"/>
        <v>0</v>
      </c>
      <c r="I104" s="4">
        <f t="shared" si="15"/>
        <v>22725.4</v>
      </c>
      <c r="J104" s="4">
        <f t="shared" si="16"/>
        <v>25694</v>
      </c>
      <c r="K104" s="4">
        <f t="shared" si="17"/>
        <v>48419.4</v>
      </c>
      <c r="L104" s="1" t="str">
        <f t="shared" si="10"/>
        <v/>
      </c>
      <c r="M104" s="3">
        <v>98</v>
      </c>
    </row>
    <row r="105" spans="2:13" x14ac:dyDescent="0.25">
      <c r="B105" s="3">
        <v>99</v>
      </c>
      <c r="C105" s="4">
        <f t="shared" si="12"/>
        <v>268</v>
      </c>
      <c r="D105" s="4">
        <f t="shared" si="13"/>
        <v>22725.4</v>
      </c>
      <c r="E105" s="4">
        <f t="shared" si="11"/>
        <v>88.09</v>
      </c>
      <c r="F105" s="7">
        <f t="shared" si="14"/>
        <v>179.91</v>
      </c>
      <c r="G105" s="4"/>
      <c r="H105" s="4">
        <f t="shared" si="9"/>
        <v>0</v>
      </c>
      <c r="I105" s="4">
        <f t="shared" si="15"/>
        <v>22637.31</v>
      </c>
      <c r="J105" s="4">
        <f t="shared" si="16"/>
        <v>25962</v>
      </c>
      <c r="K105" s="4">
        <f t="shared" si="17"/>
        <v>48599.31</v>
      </c>
      <c r="L105" s="1" t="str">
        <f t="shared" si="10"/>
        <v/>
      </c>
      <c r="M105" s="3">
        <v>99</v>
      </c>
    </row>
    <row r="106" spans="2:13" x14ac:dyDescent="0.25">
      <c r="B106" s="3">
        <v>100</v>
      </c>
      <c r="C106" s="4">
        <f t="shared" si="12"/>
        <v>268</v>
      </c>
      <c r="D106" s="4">
        <f t="shared" si="13"/>
        <v>22637.31</v>
      </c>
      <c r="E106" s="4">
        <f t="shared" si="11"/>
        <v>88.79</v>
      </c>
      <c r="F106" s="7">
        <f t="shared" si="14"/>
        <v>179.21</v>
      </c>
      <c r="G106" s="4"/>
      <c r="H106" s="4">
        <f t="shared" si="9"/>
        <v>0</v>
      </c>
      <c r="I106" s="4">
        <f t="shared" si="15"/>
        <v>22548.52</v>
      </c>
      <c r="J106" s="4">
        <f t="shared" si="16"/>
        <v>26230</v>
      </c>
      <c r="K106" s="4">
        <f t="shared" si="17"/>
        <v>48778.520000000004</v>
      </c>
      <c r="L106" s="1" t="str">
        <f t="shared" si="10"/>
        <v/>
      </c>
      <c r="M106" s="3">
        <v>100</v>
      </c>
    </row>
    <row r="107" spans="2:13" x14ac:dyDescent="0.25">
      <c r="B107" s="3">
        <v>101</v>
      </c>
      <c r="C107" s="4">
        <f t="shared" si="12"/>
        <v>268</v>
      </c>
      <c r="D107" s="4">
        <f t="shared" si="13"/>
        <v>22548.52</v>
      </c>
      <c r="E107" s="4">
        <f t="shared" si="11"/>
        <v>89.49</v>
      </c>
      <c r="F107" s="7">
        <f t="shared" si="14"/>
        <v>178.51</v>
      </c>
      <c r="G107" s="4"/>
      <c r="H107" s="4">
        <f t="shared" si="9"/>
        <v>0</v>
      </c>
      <c r="I107" s="4">
        <f t="shared" si="15"/>
        <v>22459.03</v>
      </c>
      <c r="J107" s="4">
        <f t="shared" si="16"/>
        <v>26498</v>
      </c>
      <c r="K107" s="4">
        <f t="shared" si="17"/>
        <v>48957.03</v>
      </c>
      <c r="L107" s="1" t="str">
        <f t="shared" si="10"/>
        <v/>
      </c>
      <c r="M107" s="3">
        <v>101</v>
      </c>
    </row>
    <row r="108" spans="2:13" x14ac:dyDescent="0.25">
      <c r="B108" s="3">
        <v>102</v>
      </c>
      <c r="C108" s="4">
        <f t="shared" si="12"/>
        <v>268</v>
      </c>
      <c r="D108" s="4">
        <f t="shared" si="13"/>
        <v>22459.03</v>
      </c>
      <c r="E108" s="4">
        <f t="shared" si="11"/>
        <v>90.2</v>
      </c>
      <c r="F108" s="7">
        <f t="shared" si="14"/>
        <v>177.8</v>
      </c>
      <c r="G108" s="4"/>
      <c r="H108" s="4">
        <f t="shared" si="9"/>
        <v>0</v>
      </c>
      <c r="I108" s="4">
        <f t="shared" si="15"/>
        <v>22368.83</v>
      </c>
      <c r="J108" s="4">
        <f t="shared" si="16"/>
        <v>26766</v>
      </c>
      <c r="K108" s="4">
        <f t="shared" si="17"/>
        <v>49134.83</v>
      </c>
      <c r="L108" s="1" t="str">
        <f t="shared" si="10"/>
        <v/>
      </c>
      <c r="M108" s="3">
        <v>102</v>
      </c>
    </row>
    <row r="109" spans="2:13" x14ac:dyDescent="0.25">
      <c r="B109" s="3">
        <v>103</v>
      </c>
      <c r="C109" s="4">
        <f t="shared" si="12"/>
        <v>268</v>
      </c>
      <c r="D109" s="4">
        <f t="shared" si="13"/>
        <v>22368.83</v>
      </c>
      <c r="E109" s="4">
        <f t="shared" si="11"/>
        <v>90.91</v>
      </c>
      <c r="F109" s="7">
        <f t="shared" si="14"/>
        <v>177.09</v>
      </c>
      <c r="G109" s="4"/>
      <c r="H109" s="4">
        <f t="shared" si="9"/>
        <v>0</v>
      </c>
      <c r="I109" s="4">
        <f t="shared" si="15"/>
        <v>22277.919999999998</v>
      </c>
      <c r="J109" s="4">
        <f t="shared" si="16"/>
        <v>27034</v>
      </c>
      <c r="K109" s="4">
        <f t="shared" si="17"/>
        <v>49311.92</v>
      </c>
      <c r="L109" s="1" t="str">
        <f t="shared" si="10"/>
        <v/>
      </c>
      <c r="M109" s="3">
        <v>103</v>
      </c>
    </row>
    <row r="110" spans="2:13" x14ac:dyDescent="0.25">
      <c r="B110" s="3">
        <v>104</v>
      </c>
      <c r="C110" s="4">
        <f t="shared" si="12"/>
        <v>268</v>
      </c>
      <c r="D110" s="4">
        <f t="shared" si="13"/>
        <v>22277.919999999998</v>
      </c>
      <c r="E110" s="4">
        <f t="shared" si="11"/>
        <v>91.63</v>
      </c>
      <c r="F110" s="7">
        <f t="shared" si="14"/>
        <v>176.37</v>
      </c>
      <c r="G110" s="4"/>
      <c r="H110" s="4">
        <f t="shared" si="9"/>
        <v>0</v>
      </c>
      <c r="I110" s="4">
        <f t="shared" si="15"/>
        <v>22186.29</v>
      </c>
      <c r="J110" s="4">
        <f t="shared" si="16"/>
        <v>27302</v>
      </c>
      <c r="K110" s="4">
        <f t="shared" si="17"/>
        <v>49488.29</v>
      </c>
      <c r="L110" s="1" t="str">
        <f t="shared" si="10"/>
        <v/>
      </c>
      <c r="M110" s="3">
        <v>104</v>
      </c>
    </row>
    <row r="111" spans="2:13" x14ac:dyDescent="0.25">
      <c r="B111" s="3">
        <v>105</v>
      </c>
      <c r="C111" s="4">
        <f t="shared" si="12"/>
        <v>268</v>
      </c>
      <c r="D111" s="4">
        <f t="shared" si="13"/>
        <v>22186.29</v>
      </c>
      <c r="E111" s="4">
        <f t="shared" si="11"/>
        <v>92.36</v>
      </c>
      <c r="F111" s="7">
        <f t="shared" si="14"/>
        <v>175.64</v>
      </c>
      <c r="G111" s="4"/>
      <c r="H111" s="4">
        <f t="shared" si="9"/>
        <v>0</v>
      </c>
      <c r="I111" s="4">
        <f t="shared" si="15"/>
        <v>22093.93</v>
      </c>
      <c r="J111" s="4">
        <f t="shared" si="16"/>
        <v>27570</v>
      </c>
      <c r="K111" s="4">
        <f t="shared" si="17"/>
        <v>49663.93</v>
      </c>
      <c r="L111" s="1" t="str">
        <f t="shared" si="10"/>
        <v/>
      </c>
      <c r="M111" s="3">
        <v>105</v>
      </c>
    </row>
    <row r="112" spans="2:13" x14ac:dyDescent="0.25">
      <c r="B112" s="3">
        <v>106</v>
      </c>
      <c r="C112" s="4">
        <f t="shared" si="12"/>
        <v>268</v>
      </c>
      <c r="D112" s="4">
        <f t="shared" si="13"/>
        <v>22093.93</v>
      </c>
      <c r="E112" s="4">
        <f t="shared" si="11"/>
        <v>93.09</v>
      </c>
      <c r="F112" s="7">
        <f t="shared" si="14"/>
        <v>174.91</v>
      </c>
      <c r="G112" s="4"/>
      <c r="H112" s="4">
        <f t="shared" si="9"/>
        <v>0</v>
      </c>
      <c r="I112" s="4">
        <f t="shared" si="15"/>
        <v>22000.84</v>
      </c>
      <c r="J112" s="4">
        <f t="shared" si="16"/>
        <v>27838</v>
      </c>
      <c r="K112" s="4">
        <f t="shared" si="17"/>
        <v>49838.84</v>
      </c>
      <c r="L112" s="1" t="str">
        <f t="shared" si="10"/>
        <v/>
      </c>
      <c r="M112" s="3">
        <v>106</v>
      </c>
    </row>
    <row r="113" spans="2:13" x14ac:dyDescent="0.25">
      <c r="B113" s="3">
        <v>107</v>
      </c>
      <c r="C113" s="4">
        <f t="shared" si="12"/>
        <v>268</v>
      </c>
      <c r="D113" s="4">
        <f t="shared" si="13"/>
        <v>22000.84</v>
      </c>
      <c r="E113" s="4">
        <f t="shared" si="11"/>
        <v>93.83</v>
      </c>
      <c r="F113" s="7">
        <f t="shared" si="14"/>
        <v>174.17</v>
      </c>
      <c r="G113" s="4"/>
      <c r="H113" s="4">
        <f t="shared" si="9"/>
        <v>0</v>
      </c>
      <c r="I113" s="4">
        <f t="shared" si="15"/>
        <v>21907.01</v>
      </c>
      <c r="J113" s="4">
        <f t="shared" si="16"/>
        <v>28106</v>
      </c>
      <c r="K113" s="4">
        <f t="shared" si="17"/>
        <v>50013.009999999995</v>
      </c>
      <c r="L113" s="1" t="str">
        <f t="shared" si="10"/>
        <v/>
      </c>
      <c r="M113" s="3">
        <v>107</v>
      </c>
    </row>
    <row r="114" spans="2:13" x14ac:dyDescent="0.25">
      <c r="B114" s="3">
        <v>108</v>
      </c>
      <c r="C114" s="4">
        <f t="shared" si="12"/>
        <v>268</v>
      </c>
      <c r="D114" s="4">
        <f t="shared" si="13"/>
        <v>21907.01</v>
      </c>
      <c r="E114" s="4">
        <f t="shared" si="11"/>
        <v>94.57</v>
      </c>
      <c r="F114" s="7">
        <f t="shared" si="14"/>
        <v>173.43</v>
      </c>
      <c r="G114" s="4"/>
      <c r="H114" s="4">
        <f t="shared" si="9"/>
        <v>0</v>
      </c>
      <c r="I114" s="4">
        <f t="shared" si="15"/>
        <v>21812.44</v>
      </c>
      <c r="J114" s="4">
        <f t="shared" si="16"/>
        <v>28374</v>
      </c>
      <c r="K114" s="4">
        <f t="shared" si="17"/>
        <v>50186.44</v>
      </c>
      <c r="L114" s="1" t="str">
        <f t="shared" si="10"/>
        <v/>
      </c>
      <c r="M114" s="3">
        <v>108</v>
      </c>
    </row>
    <row r="115" spans="2:13" x14ac:dyDescent="0.25">
      <c r="B115" s="3">
        <v>109</v>
      </c>
      <c r="C115" s="4">
        <f t="shared" si="12"/>
        <v>268</v>
      </c>
      <c r="D115" s="4">
        <f t="shared" si="13"/>
        <v>21812.44</v>
      </c>
      <c r="E115" s="4">
        <f t="shared" si="11"/>
        <v>95.32</v>
      </c>
      <c r="F115" s="7">
        <f t="shared" si="14"/>
        <v>172.68</v>
      </c>
      <c r="G115" s="4"/>
      <c r="H115" s="4">
        <f t="shared" si="9"/>
        <v>0</v>
      </c>
      <c r="I115" s="4">
        <f t="shared" si="15"/>
        <v>21717.119999999999</v>
      </c>
      <c r="J115" s="4">
        <f t="shared" si="16"/>
        <v>28642</v>
      </c>
      <c r="K115" s="4">
        <f t="shared" si="17"/>
        <v>50359.119999999995</v>
      </c>
      <c r="L115" s="1" t="str">
        <f t="shared" si="10"/>
        <v/>
      </c>
      <c r="M115" s="3">
        <v>109</v>
      </c>
    </row>
    <row r="116" spans="2:13" x14ac:dyDescent="0.25">
      <c r="B116" s="3">
        <v>110</v>
      </c>
      <c r="C116" s="4">
        <f t="shared" si="12"/>
        <v>268</v>
      </c>
      <c r="D116" s="4">
        <f t="shared" si="13"/>
        <v>21717.119999999999</v>
      </c>
      <c r="E116" s="4">
        <f t="shared" si="11"/>
        <v>96.07</v>
      </c>
      <c r="F116" s="7">
        <f t="shared" si="14"/>
        <v>171.93</v>
      </c>
      <c r="G116" s="4"/>
      <c r="H116" s="4">
        <f t="shared" si="9"/>
        <v>0</v>
      </c>
      <c r="I116" s="4">
        <f t="shared" si="15"/>
        <v>21621.05</v>
      </c>
      <c r="J116" s="4">
        <f t="shared" si="16"/>
        <v>28910</v>
      </c>
      <c r="K116" s="4">
        <f t="shared" si="17"/>
        <v>50531.05</v>
      </c>
      <c r="L116" s="1" t="str">
        <f t="shared" si="10"/>
        <v/>
      </c>
      <c r="M116" s="3">
        <v>110</v>
      </c>
    </row>
    <row r="117" spans="2:13" x14ac:dyDescent="0.25">
      <c r="B117" s="3">
        <v>111</v>
      </c>
      <c r="C117" s="4">
        <f t="shared" si="12"/>
        <v>268</v>
      </c>
      <c r="D117" s="4">
        <f t="shared" si="13"/>
        <v>21621.05</v>
      </c>
      <c r="E117" s="4">
        <f t="shared" si="11"/>
        <v>96.83</v>
      </c>
      <c r="F117" s="7">
        <f t="shared" si="14"/>
        <v>171.17</v>
      </c>
      <c r="G117" s="4"/>
      <c r="H117" s="4">
        <f t="shared" si="9"/>
        <v>0</v>
      </c>
      <c r="I117" s="4">
        <f t="shared" si="15"/>
        <v>21524.22</v>
      </c>
      <c r="J117" s="4">
        <f t="shared" si="16"/>
        <v>29178</v>
      </c>
      <c r="K117" s="4">
        <f t="shared" si="17"/>
        <v>50702.22</v>
      </c>
      <c r="L117" s="1" t="str">
        <f t="shared" si="10"/>
        <v/>
      </c>
      <c r="M117" s="3">
        <v>111</v>
      </c>
    </row>
    <row r="118" spans="2:13" x14ac:dyDescent="0.25">
      <c r="B118" s="3">
        <v>112</v>
      </c>
      <c r="C118" s="4">
        <f t="shared" si="12"/>
        <v>268</v>
      </c>
      <c r="D118" s="4">
        <f t="shared" si="13"/>
        <v>21524.22</v>
      </c>
      <c r="E118" s="4">
        <f t="shared" si="11"/>
        <v>97.6</v>
      </c>
      <c r="F118" s="7">
        <f t="shared" si="14"/>
        <v>170.4</v>
      </c>
      <c r="G118" s="4"/>
      <c r="H118" s="4">
        <f t="shared" si="9"/>
        <v>0</v>
      </c>
      <c r="I118" s="4">
        <f t="shared" si="15"/>
        <v>21426.62</v>
      </c>
      <c r="J118" s="4">
        <f t="shared" si="16"/>
        <v>29446</v>
      </c>
      <c r="K118" s="4">
        <f t="shared" si="17"/>
        <v>50872.619999999995</v>
      </c>
      <c r="L118" s="1" t="str">
        <f t="shared" si="10"/>
        <v/>
      </c>
      <c r="M118" s="3">
        <v>112</v>
      </c>
    </row>
    <row r="119" spans="2:13" x14ac:dyDescent="0.25">
      <c r="B119" s="3">
        <v>113</v>
      </c>
      <c r="C119" s="4">
        <f t="shared" si="12"/>
        <v>268</v>
      </c>
      <c r="D119" s="4">
        <f t="shared" si="13"/>
        <v>21426.62</v>
      </c>
      <c r="E119" s="4">
        <f t="shared" si="11"/>
        <v>98.37</v>
      </c>
      <c r="F119" s="7">
        <f t="shared" si="14"/>
        <v>169.63</v>
      </c>
      <c r="G119" s="4"/>
      <c r="H119" s="4">
        <f t="shared" si="9"/>
        <v>0</v>
      </c>
      <c r="I119" s="4">
        <f t="shared" si="15"/>
        <v>21328.25</v>
      </c>
      <c r="J119" s="4">
        <f t="shared" si="16"/>
        <v>29714</v>
      </c>
      <c r="K119" s="4">
        <f t="shared" si="17"/>
        <v>51042.25</v>
      </c>
      <c r="L119" s="1" t="str">
        <f t="shared" si="10"/>
        <v/>
      </c>
      <c r="M119" s="3">
        <v>113</v>
      </c>
    </row>
    <row r="120" spans="2:13" x14ac:dyDescent="0.25">
      <c r="B120" s="3">
        <v>114</v>
      </c>
      <c r="C120" s="4">
        <f t="shared" si="12"/>
        <v>268</v>
      </c>
      <c r="D120" s="4">
        <f t="shared" si="13"/>
        <v>21328.25</v>
      </c>
      <c r="E120" s="4">
        <f t="shared" si="11"/>
        <v>99.15</v>
      </c>
      <c r="F120" s="7">
        <f t="shared" si="14"/>
        <v>168.85</v>
      </c>
      <c r="G120" s="4"/>
      <c r="H120" s="4">
        <f t="shared" si="9"/>
        <v>0</v>
      </c>
      <c r="I120" s="4">
        <f t="shared" si="15"/>
        <v>21229.1</v>
      </c>
      <c r="J120" s="4">
        <f t="shared" si="16"/>
        <v>29982</v>
      </c>
      <c r="K120" s="4">
        <f t="shared" si="17"/>
        <v>51211.1</v>
      </c>
      <c r="L120" s="1" t="str">
        <f t="shared" si="10"/>
        <v/>
      </c>
      <c r="M120" s="3">
        <v>114</v>
      </c>
    </row>
    <row r="121" spans="2:13" x14ac:dyDescent="0.25">
      <c r="B121" s="3">
        <v>115</v>
      </c>
      <c r="C121" s="4">
        <f t="shared" si="12"/>
        <v>268</v>
      </c>
      <c r="D121" s="4">
        <f t="shared" si="13"/>
        <v>21229.1</v>
      </c>
      <c r="E121" s="4">
        <f t="shared" si="11"/>
        <v>99.94</v>
      </c>
      <c r="F121" s="7">
        <f t="shared" si="14"/>
        <v>168.06</v>
      </c>
      <c r="G121" s="4"/>
      <c r="H121" s="4">
        <f t="shared" si="9"/>
        <v>0</v>
      </c>
      <c r="I121" s="4">
        <f t="shared" si="15"/>
        <v>21129.16</v>
      </c>
      <c r="J121" s="4">
        <f t="shared" si="16"/>
        <v>30250</v>
      </c>
      <c r="K121" s="4">
        <f t="shared" si="17"/>
        <v>51379.16</v>
      </c>
      <c r="L121" s="1" t="str">
        <f t="shared" si="10"/>
        <v/>
      </c>
      <c r="M121" s="3">
        <v>115</v>
      </c>
    </row>
    <row r="122" spans="2:13" x14ac:dyDescent="0.25">
      <c r="B122" s="3">
        <v>116</v>
      </c>
      <c r="C122" s="4">
        <f t="shared" si="12"/>
        <v>268</v>
      </c>
      <c r="D122" s="4">
        <f t="shared" si="13"/>
        <v>21129.16</v>
      </c>
      <c r="E122" s="4">
        <f t="shared" si="11"/>
        <v>100.73</v>
      </c>
      <c r="F122" s="7">
        <f t="shared" si="14"/>
        <v>167.27</v>
      </c>
      <c r="G122" s="4"/>
      <c r="H122" s="4">
        <f t="shared" si="9"/>
        <v>0</v>
      </c>
      <c r="I122" s="4">
        <f t="shared" si="15"/>
        <v>21028.43</v>
      </c>
      <c r="J122" s="4">
        <f t="shared" si="16"/>
        <v>30518</v>
      </c>
      <c r="K122" s="4">
        <f t="shared" si="17"/>
        <v>51546.43</v>
      </c>
      <c r="L122" s="1" t="str">
        <f t="shared" si="10"/>
        <v/>
      </c>
      <c r="M122" s="3">
        <v>116</v>
      </c>
    </row>
    <row r="123" spans="2:13" x14ac:dyDescent="0.25">
      <c r="B123" s="3">
        <v>117</v>
      </c>
      <c r="C123" s="4">
        <f t="shared" si="12"/>
        <v>268</v>
      </c>
      <c r="D123" s="4">
        <f t="shared" si="13"/>
        <v>21028.43</v>
      </c>
      <c r="E123" s="4">
        <f t="shared" si="11"/>
        <v>101.52</v>
      </c>
      <c r="F123" s="7">
        <f t="shared" si="14"/>
        <v>166.48</v>
      </c>
      <c r="G123" s="4"/>
      <c r="H123" s="4">
        <f t="shared" si="9"/>
        <v>0</v>
      </c>
      <c r="I123" s="4">
        <f t="shared" si="15"/>
        <v>20926.91</v>
      </c>
      <c r="J123" s="4">
        <f t="shared" si="16"/>
        <v>30786</v>
      </c>
      <c r="K123" s="4">
        <f t="shared" si="17"/>
        <v>51712.91</v>
      </c>
      <c r="L123" s="1" t="str">
        <f t="shared" si="10"/>
        <v/>
      </c>
      <c r="M123" s="3">
        <v>117</v>
      </c>
    </row>
    <row r="124" spans="2:13" x14ac:dyDescent="0.25">
      <c r="B124" s="3">
        <v>118</v>
      </c>
      <c r="C124" s="4">
        <f t="shared" si="12"/>
        <v>268</v>
      </c>
      <c r="D124" s="4">
        <f t="shared" si="13"/>
        <v>20926.91</v>
      </c>
      <c r="E124" s="4">
        <f t="shared" si="11"/>
        <v>102.33</v>
      </c>
      <c r="F124" s="7">
        <f t="shared" si="14"/>
        <v>165.67</v>
      </c>
      <c r="G124" s="4"/>
      <c r="H124" s="4">
        <f t="shared" si="9"/>
        <v>0</v>
      </c>
      <c r="I124" s="4">
        <f t="shared" si="15"/>
        <v>20824.580000000002</v>
      </c>
      <c r="J124" s="4">
        <f t="shared" si="16"/>
        <v>31054</v>
      </c>
      <c r="K124" s="4">
        <f t="shared" si="17"/>
        <v>51878.58</v>
      </c>
      <c r="L124" s="1" t="str">
        <f t="shared" si="10"/>
        <v/>
      </c>
      <c r="M124" s="3">
        <v>118</v>
      </c>
    </row>
    <row r="125" spans="2:13" x14ac:dyDescent="0.25">
      <c r="B125" s="3">
        <v>119</v>
      </c>
      <c r="C125" s="4">
        <f t="shared" si="12"/>
        <v>268</v>
      </c>
      <c r="D125" s="4">
        <f t="shared" si="13"/>
        <v>20824.580000000002</v>
      </c>
      <c r="E125" s="4">
        <f t="shared" si="11"/>
        <v>103.14</v>
      </c>
      <c r="F125" s="7">
        <f t="shared" si="14"/>
        <v>164.86</v>
      </c>
      <c r="G125" s="4"/>
      <c r="H125" s="4">
        <f t="shared" si="9"/>
        <v>0</v>
      </c>
      <c r="I125" s="4">
        <f t="shared" si="15"/>
        <v>20721.439999999999</v>
      </c>
      <c r="J125" s="4">
        <f t="shared" si="16"/>
        <v>31322</v>
      </c>
      <c r="K125" s="4">
        <f t="shared" si="17"/>
        <v>52043.44</v>
      </c>
      <c r="L125" s="1" t="str">
        <f t="shared" si="10"/>
        <v/>
      </c>
      <c r="M125" s="3">
        <v>119</v>
      </c>
    </row>
    <row r="126" spans="2:13" x14ac:dyDescent="0.25">
      <c r="B126" s="3">
        <v>120</v>
      </c>
      <c r="C126" s="4">
        <f t="shared" si="12"/>
        <v>268</v>
      </c>
      <c r="D126" s="4">
        <f t="shared" si="13"/>
        <v>20721.439999999999</v>
      </c>
      <c r="E126" s="4">
        <f t="shared" si="11"/>
        <v>103.96</v>
      </c>
      <c r="F126" s="7">
        <f t="shared" si="14"/>
        <v>164.04</v>
      </c>
      <c r="G126" s="4"/>
      <c r="H126" s="4">
        <f t="shared" si="9"/>
        <v>0</v>
      </c>
      <c r="I126" s="4">
        <f t="shared" si="15"/>
        <v>20617.48</v>
      </c>
      <c r="J126" s="4">
        <f t="shared" si="16"/>
        <v>31590</v>
      </c>
      <c r="K126" s="4">
        <f t="shared" si="17"/>
        <v>52207.479999999996</v>
      </c>
      <c r="L126" s="1" t="str">
        <f t="shared" si="10"/>
        <v/>
      </c>
      <c r="M126" s="3">
        <v>120</v>
      </c>
    </row>
    <row r="127" spans="2:13" x14ac:dyDescent="0.25">
      <c r="B127" s="3">
        <v>121</v>
      </c>
      <c r="C127" s="4">
        <f t="shared" si="12"/>
        <v>268</v>
      </c>
      <c r="D127" s="4">
        <f t="shared" si="13"/>
        <v>20617.48</v>
      </c>
      <c r="E127" s="4">
        <f t="shared" si="11"/>
        <v>104.78</v>
      </c>
      <c r="F127" s="7">
        <f t="shared" si="14"/>
        <v>163.22</v>
      </c>
      <c r="G127" s="4"/>
      <c r="H127" s="4">
        <f t="shared" si="9"/>
        <v>0</v>
      </c>
      <c r="I127" s="4">
        <f t="shared" si="15"/>
        <v>20512.7</v>
      </c>
      <c r="J127" s="4">
        <f t="shared" si="16"/>
        <v>31858</v>
      </c>
      <c r="K127" s="4">
        <f t="shared" si="17"/>
        <v>52370.7</v>
      </c>
      <c r="L127" s="1" t="str">
        <f t="shared" si="10"/>
        <v/>
      </c>
      <c r="M127" s="3">
        <v>121</v>
      </c>
    </row>
    <row r="128" spans="2:13" x14ac:dyDescent="0.25">
      <c r="B128" s="3">
        <v>122</v>
      </c>
      <c r="C128" s="4">
        <f t="shared" si="12"/>
        <v>268</v>
      </c>
      <c r="D128" s="4">
        <f t="shared" si="13"/>
        <v>20512.7</v>
      </c>
      <c r="E128" s="4">
        <f t="shared" si="11"/>
        <v>105.61</v>
      </c>
      <c r="F128" s="7">
        <f t="shared" si="14"/>
        <v>162.38999999999999</v>
      </c>
      <c r="G128" s="4"/>
      <c r="H128" s="4">
        <f t="shared" si="9"/>
        <v>0</v>
      </c>
      <c r="I128" s="4">
        <f t="shared" si="15"/>
        <v>20407.09</v>
      </c>
      <c r="J128" s="4">
        <f t="shared" si="16"/>
        <v>32126</v>
      </c>
      <c r="K128" s="4">
        <f t="shared" si="17"/>
        <v>52533.09</v>
      </c>
      <c r="L128" s="1" t="str">
        <f t="shared" si="10"/>
        <v/>
      </c>
      <c r="M128" s="3">
        <v>122</v>
      </c>
    </row>
    <row r="129" spans="2:13" x14ac:dyDescent="0.25">
      <c r="B129" s="3">
        <v>123</v>
      </c>
      <c r="C129" s="4">
        <f t="shared" si="12"/>
        <v>268</v>
      </c>
      <c r="D129" s="4">
        <f t="shared" si="13"/>
        <v>20407.09</v>
      </c>
      <c r="E129" s="4">
        <f t="shared" si="11"/>
        <v>106.44</v>
      </c>
      <c r="F129" s="7">
        <f t="shared" si="14"/>
        <v>161.56</v>
      </c>
      <c r="G129" s="4"/>
      <c r="H129" s="4">
        <f t="shared" si="9"/>
        <v>0</v>
      </c>
      <c r="I129" s="4">
        <f t="shared" si="15"/>
        <v>20300.650000000001</v>
      </c>
      <c r="J129" s="4">
        <f t="shared" si="16"/>
        <v>32394</v>
      </c>
      <c r="K129" s="4">
        <f t="shared" si="17"/>
        <v>52694.65</v>
      </c>
      <c r="L129" s="1" t="str">
        <f t="shared" si="10"/>
        <v/>
      </c>
      <c r="M129" s="3">
        <v>123</v>
      </c>
    </row>
    <row r="130" spans="2:13" x14ac:dyDescent="0.25">
      <c r="B130" s="3">
        <v>124</v>
      </c>
      <c r="C130" s="4">
        <f t="shared" si="12"/>
        <v>268</v>
      </c>
      <c r="D130" s="4">
        <f t="shared" si="13"/>
        <v>20300.650000000001</v>
      </c>
      <c r="E130" s="4">
        <f t="shared" si="11"/>
        <v>107.29</v>
      </c>
      <c r="F130" s="7">
        <f t="shared" si="14"/>
        <v>160.71</v>
      </c>
      <c r="G130" s="4"/>
      <c r="H130" s="4">
        <f t="shared" si="9"/>
        <v>0</v>
      </c>
      <c r="I130" s="4">
        <f t="shared" si="15"/>
        <v>20193.36</v>
      </c>
      <c r="J130" s="4">
        <f t="shared" si="16"/>
        <v>32662</v>
      </c>
      <c r="K130" s="4">
        <f t="shared" si="17"/>
        <v>52855.360000000001</v>
      </c>
      <c r="L130" s="1" t="str">
        <f t="shared" si="10"/>
        <v/>
      </c>
      <c r="M130" s="3">
        <v>124</v>
      </c>
    </row>
    <row r="131" spans="2:13" x14ac:dyDescent="0.25">
      <c r="B131" s="3">
        <v>125</v>
      </c>
      <c r="C131" s="4">
        <f t="shared" si="12"/>
        <v>268</v>
      </c>
      <c r="D131" s="4">
        <f t="shared" si="13"/>
        <v>20193.36</v>
      </c>
      <c r="E131" s="4">
        <f t="shared" si="11"/>
        <v>108.14</v>
      </c>
      <c r="F131" s="7">
        <f t="shared" si="14"/>
        <v>159.86000000000001</v>
      </c>
      <c r="G131" s="4"/>
      <c r="H131" s="4">
        <f t="shared" si="9"/>
        <v>0</v>
      </c>
      <c r="I131" s="4">
        <f t="shared" si="15"/>
        <v>20085.22</v>
      </c>
      <c r="J131" s="4">
        <f t="shared" si="16"/>
        <v>32930</v>
      </c>
      <c r="K131" s="4">
        <f t="shared" si="17"/>
        <v>53015.22</v>
      </c>
      <c r="L131" s="1" t="str">
        <f t="shared" si="10"/>
        <v/>
      </c>
      <c r="M131" s="3">
        <v>125</v>
      </c>
    </row>
    <row r="132" spans="2:13" x14ac:dyDescent="0.25">
      <c r="B132" s="3">
        <v>126</v>
      </c>
      <c r="C132" s="4">
        <f t="shared" si="12"/>
        <v>268</v>
      </c>
      <c r="D132" s="4">
        <f t="shared" si="13"/>
        <v>20085.22</v>
      </c>
      <c r="E132" s="4">
        <f t="shared" si="11"/>
        <v>108.99</v>
      </c>
      <c r="F132" s="7">
        <f t="shared" si="14"/>
        <v>159.01</v>
      </c>
      <c r="G132" s="4"/>
      <c r="H132" s="4">
        <f t="shared" si="9"/>
        <v>0</v>
      </c>
      <c r="I132" s="4">
        <f t="shared" si="15"/>
        <v>19976.23</v>
      </c>
      <c r="J132" s="4">
        <f t="shared" si="16"/>
        <v>33198</v>
      </c>
      <c r="K132" s="4">
        <f t="shared" si="17"/>
        <v>53174.229999999996</v>
      </c>
      <c r="L132" s="1" t="str">
        <f t="shared" si="10"/>
        <v/>
      </c>
      <c r="M132" s="3">
        <v>126</v>
      </c>
    </row>
    <row r="133" spans="2:13" x14ac:dyDescent="0.25">
      <c r="B133" s="3">
        <v>127</v>
      </c>
      <c r="C133" s="4">
        <f t="shared" si="12"/>
        <v>268</v>
      </c>
      <c r="D133" s="4">
        <f t="shared" si="13"/>
        <v>19976.23</v>
      </c>
      <c r="E133" s="4">
        <f t="shared" si="11"/>
        <v>109.85</v>
      </c>
      <c r="F133" s="7">
        <f t="shared" si="14"/>
        <v>158.15</v>
      </c>
      <c r="G133" s="4"/>
      <c r="H133" s="4">
        <f t="shared" si="9"/>
        <v>0</v>
      </c>
      <c r="I133" s="4">
        <f t="shared" si="15"/>
        <v>19866.38</v>
      </c>
      <c r="J133" s="4">
        <f t="shared" si="16"/>
        <v>33466</v>
      </c>
      <c r="K133" s="4">
        <f t="shared" si="17"/>
        <v>53332.380000000005</v>
      </c>
      <c r="L133" s="1" t="str">
        <f t="shared" si="10"/>
        <v/>
      </c>
      <c r="M133" s="3">
        <v>127</v>
      </c>
    </row>
    <row r="134" spans="2:13" x14ac:dyDescent="0.25">
      <c r="B134" s="3">
        <v>128</v>
      </c>
      <c r="C134" s="4">
        <f t="shared" si="12"/>
        <v>268</v>
      </c>
      <c r="D134" s="4">
        <f t="shared" si="13"/>
        <v>19866.38</v>
      </c>
      <c r="E134" s="4">
        <f t="shared" si="11"/>
        <v>110.72</v>
      </c>
      <c r="F134" s="7">
        <f t="shared" si="14"/>
        <v>157.28</v>
      </c>
      <c r="G134" s="4"/>
      <c r="H134" s="4">
        <f t="shared" ref="H134:H197" si="18">IF($B134=0,-Loan_Amount/2,0)+
IF($B134=PTO_Month,-Loan_Amount/2,0)</f>
        <v>0</v>
      </c>
      <c r="I134" s="4">
        <f t="shared" si="15"/>
        <v>19755.66</v>
      </c>
      <c r="J134" s="4">
        <f t="shared" si="16"/>
        <v>33734</v>
      </c>
      <c r="K134" s="4">
        <f t="shared" si="17"/>
        <v>53489.66</v>
      </c>
      <c r="L134" s="1" t="str">
        <f t="shared" ref="L134:L197" si="19">IF(AND(PTO_Month=$B134,PTO_Month=0),"Disbursement of all loan proceeds to contractor upon obtaining PTO",IF($B134=PTO_Month,"Disbursement of second 50% of loan proceeds to contractor upon obtaining PTO",IF($B134=Addl_Payment_Month,"Borrower makes optional additional principal payment and reamortizes the loan","")))</f>
        <v/>
      </c>
      <c r="M134" s="3">
        <v>128</v>
      </c>
    </row>
    <row r="135" spans="2:13" x14ac:dyDescent="0.25">
      <c r="B135" s="3">
        <v>129</v>
      </c>
      <c r="C135" s="4">
        <f t="shared" si="12"/>
        <v>268</v>
      </c>
      <c r="D135" s="4">
        <f t="shared" si="13"/>
        <v>19755.66</v>
      </c>
      <c r="E135" s="4">
        <f t="shared" ref="E135:E198" si="20">IFERROR(ROUND(
IF($B135 &lt;= Int_Only_Term, Phase1_Payment_Amount - $F135,
 MIN($I134, Phase4_Payment_Amount - $F135)),2),"ERROR")</f>
        <v>111.6</v>
      </c>
      <c r="F135" s="7">
        <f t="shared" si="14"/>
        <v>156.4</v>
      </c>
      <c r="G135" s="4"/>
      <c r="H135" s="4">
        <f t="shared" si="18"/>
        <v>0</v>
      </c>
      <c r="I135" s="4">
        <f t="shared" si="15"/>
        <v>19644.060000000001</v>
      </c>
      <c r="J135" s="4">
        <f t="shared" si="16"/>
        <v>34002</v>
      </c>
      <c r="K135" s="4">
        <f t="shared" si="17"/>
        <v>53646.06</v>
      </c>
      <c r="L135" s="1" t="str">
        <f t="shared" si="19"/>
        <v/>
      </c>
      <c r="M135" s="3">
        <v>129</v>
      </c>
    </row>
    <row r="136" spans="2:13" x14ac:dyDescent="0.25">
      <c r="B136" s="3">
        <v>130</v>
      </c>
      <c r="C136" s="4">
        <f t="shared" ref="C136:C150" si="21">E136+F136</f>
        <v>268</v>
      </c>
      <c r="D136" s="4">
        <f t="shared" ref="D136:D150" si="22">I135</f>
        <v>19644.060000000001</v>
      </c>
      <c r="E136" s="4">
        <f t="shared" si="20"/>
        <v>112.48</v>
      </c>
      <c r="F136" s="7">
        <f t="shared" ref="F136:F150" si="23">IFERROR(ROUND(D136*Loan_Rate/12,2),"ERROR")</f>
        <v>155.52000000000001</v>
      </c>
      <c r="G136" s="4"/>
      <c r="H136" s="4">
        <f t="shared" si="18"/>
        <v>0</v>
      </c>
      <c r="I136" s="4">
        <f t="shared" ref="I136:I150" si="24">ROUND(D136-E136-G136-H136,2)</f>
        <v>19531.580000000002</v>
      </c>
      <c r="J136" s="4">
        <f t="shared" ref="J136:J150" si="25">IF(C136=0,,SUM(E136:G136)+J135)</f>
        <v>34270</v>
      </c>
      <c r="K136" s="4">
        <f t="shared" si="17"/>
        <v>53801.58</v>
      </c>
      <c r="L136" s="1" t="str">
        <f t="shared" si="19"/>
        <v/>
      </c>
      <c r="M136" s="3">
        <v>130</v>
      </c>
    </row>
    <row r="137" spans="2:13" x14ac:dyDescent="0.25">
      <c r="B137" s="3">
        <v>131</v>
      </c>
      <c r="C137" s="4">
        <f t="shared" si="21"/>
        <v>268</v>
      </c>
      <c r="D137" s="4">
        <f t="shared" si="22"/>
        <v>19531.580000000002</v>
      </c>
      <c r="E137" s="4">
        <f t="shared" si="20"/>
        <v>113.37</v>
      </c>
      <c r="F137" s="7">
        <f t="shared" si="23"/>
        <v>154.63</v>
      </c>
      <c r="G137" s="4"/>
      <c r="H137" s="4">
        <f t="shared" si="18"/>
        <v>0</v>
      </c>
      <c r="I137" s="4">
        <f t="shared" si="24"/>
        <v>19418.21</v>
      </c>
      <c r="J137" s="4">
        <f t="shared" si="25"/>
        <v>34538</v>
      </c>
      <c r="K137" s="4">
        <f t="shared" ref="K137:K150" si="26">I137+J137</f>
        <v>53956.21</v>
      </c>
      <c r="L137" s="1" t="str">
        <f t="shared" si="19"/>
        <v/>
      </c>
      <c r="M137" s="3">
        <v>131</v>
      </c>
    </row>
    <row r="138" spans="2:13" x14ac:dyDescent="0.25">
      <c r="B138" s="3">
        <v>132</v>
      </c>
      <c r="C138" s="4">
        <f t="shared" si="21"/>
        <v>268</v>
      </c>
      <c r="D138" s="4">
        <f t="shared" si="22"/>
        <v>19418.21</v>
      </c>
      <c r="E138" s="4">
        <f t="shared" si="20"/>
        <v>114.27</v>
      </c>
      <c r="F138" s="7">
        <f t="shared" si="23"/>
        <v>153.72999999999999</v>
      </c>
      <c r="G138" s="4"/>
      <c r="H138" s="4">
        <f t="shared" si="18"/>
        <v>0</v>
      </c>
      <c r="I138" s="4">
        <f t="shared" si="24"/>
        <v>19303.939999999999</v>
      </c>
      <c r="J138" s="4">
        <f t="shared" si="25"/>
        <v>34806</v>
      </c>
      <c r="K138" s="4">
        <f t="shared" si="26"/>
        <v>54109.94</v>
      </c>
      <c r="L138" s="1" t="str">
        <f t="shared" si="19"/>
        <v/>
      </c>
      <c r="M138" s="3">
        <v>132</v>
      </c>
    </row>
    <row r="139" spans="2:13" x14ac:dyDescent="0.25">
      <c r="B139" s="3">
        <v>133</v>
      </c>
      <c r="C139" s="4">
        <f t="shared" si="21"/>
        <v>268</v>
      </c>
      <c r="D139" s="4">
        <f t="shared" si="22"/>
        <v>19303.939999999999</v>
      </c>
      <c r="E139" s="4">
        <f t="shared" si="20"/>
        <v>115.18</v>
      </c>
      <c r="F139" s="7">
        <f t="shared" si="23"/>
        <v>152.82</v>
      </c>
      <c r="G139" s="4"/>
      <c r="H139" s="4">
        <f t="shared" si="18"/>
        <v>0</v>
      </c>
      <c r="I139" s="4">
        <f t="shared" si="24"/>
        <v>19188.759999999998</v>
      </c>
      <c r="J139" s="4">
        <f t="shared" si="25"/>
        <v>35074</v>
      </c>
      <c r="K139" s="4">
        <f t="shared" si="26"/>
        <v>54262.759999999995</v>
      </c>
      <c r="L139" s="1" t="str">
        <f t="shared" si="19"/>
        <v/>
      </c>
      <c r="M139" s="3">
        <v>133</v>
      </c>
    </row>
    <row r="140" spans="2:13" x14ac:dyDescent="0.25">
      <c r="B140" s="3">
        <v>134</v>
      </c>
      <c r="C140" s="4">
        <f t="shared" si="21"/>
        <v>268</v>
      </c>
      <c r="D140" s="4">
        <f t="shared" si="22"/>
        <v>19188.759999999998</v>
      </c>
      <c r="E140" s="4">
        <f t="shared" si="20"/>
        <v>116.09</v>
      </c>
      <c r="F140" s="7">
        <f t="shared" si="23"/>
        <v>151.91</v>
      </c>
      <c r="G140" s="4"/>
      <c r="H140" s="4">
        <f t="shared" si="18"/>
        <v>0</v>
      </c>
      <c r="I140" s="4">
        <f t="shared" si="24"/>
        <v>19072.669999999998</v>
      </c>
      <c r="J140" s="4">
        <f t="shared" si="25"/>
        <v>35342</v>
      </c>
      <c r="K140" s="4">
        <f t="shared" si="26"/>
        <v>54414.67</v>
      </c>
      <c r="L140" s="1" t="str">
        <f t="shared" si="19"/>
        <v/>
      </c>
      <c r="M140" s="3">
        <v>134</v>
      </c>
    </row>
    <row r="141" spans="2:13" x14ac:dyDescent="0.25">
      <c r="B141" s="3">
        <v>135</v>
      </c>
      <c r="C141" s="4">
        <f t="shared" si="21"/>
        <v>268</v>
      </c>
      <c r="D141" s="4">
        <f t="shared" si="22"/>
        <v>19072.669999999998</v>
      </c>
      <c r="E141" s="4">
        <f t="shared" si="20"/>
        <v>117.01</v>
      </c>
      <c r="F141" s="7">
        <f t="shared" si="23"/>
        <v>150.99</v>
      </c>
      <c r="G141" s="4"/>
      <c r="H141" s="4">
        <f t="shared" si="18"/>
        <v>0</v>
      </c>
      <c r="I141" s="4">
        <f t="shared" si="24"/>
        <v>18955.66</v>
      </c>
      <c r="J141" s="4">
        <f t="shared" si="25"/>
        <v>35610</v>
      </c>
      <c r="K141" s="4">
        <f t="shared" si="26"/>
        <v>54565.66</v>
      </c>
      <c r="L141" s="1" t="str">
        <f t="shared" si="19"/>
        <v/>
      </c>
      <c r="M141" s="3">
        <v>135</v>
      </c>
    </row>
    <row r="142" spans="2:13" x14ac:dyDescent="0.25">
      <c r="B142" s="3">
        <v>136</v>
      </c>
      <c r="C142" s="4">
        <f t="shared" si="21"/>
        <v>268</v>
      </c>
      <c r="D142" s="4">
        <f t="shared" si="22"/>
        <v>18955.66</v>
      </c>
      <c r="E142" s="4">
        <f t="shared" si="20"/>
        <v>117.93</v>
      </c>
      <c r="F142" s="7">
        <f t="shared" si="23"/>
        <v>150.07</v>
      </c>
      <c r="G142" s="4"/>
      <c r="H142" s="4">
        <f t="shared" si="18"/>
        <v>0</v>
      </c>
      <c r="I142" s="4">
        <f t="shared" si="24"/>
        <v>18837.73</v>
      </c>
      <c r="J142" s="4">
        <f t="shared" si="25"/>
        <v>35878</v>
      </c>
      <c r="K142" s="4">
        <f t="shared" si="26"/>
        <v>54715.729999999996</v>
      </c>
      <c r="L142" s="1" t="str">
        <f t="shared" si="19"/>
        <v/>
      </c>
      <c r="M142" s="3">
        <v>136</v>
      </c>
    </row>
    <row r="143" spans="2:13" x14ac:dyDescent="0.25">
      <c r="B143" s="3">
        <v>137</v>
      </c>
      <c r="C143" s="4">
        <f t="shared" si="21"/>
        <v>268</v>
      </c>
      <c r="D143" s="4">
        <f t="shared" si="22"/>
        <v>18837.73</v>
      </c>
      <c r="E143" s="4">
        <f t="shared" si="20"/>
        <v>118.87</v>
      </c>
      <c r="F143" s="7">
        <f t="shared" si="23"/>
        <v>149.13</v>
      </c>
      <c r="G143" s="4"/>
      <c r="H143" s="4">
        <f t="shared" si="18"/>
        <v>0</v>
      </c>
      <c r="I143" s="4">
        <f t="shared" si="24"/>
        <v>18718.86</v>
      </c>
      <c r="J143" s="4">
        <f t="shared" si="25"/>
        <v>36146</v>
      </c>
      <c r="K143" s="4">
        <f t="shared" si="26"/>
        <v>54864.86</v>
      </c>
      <c r="L143" s="1" t="str">
        <f t="shared" si="19"/>
        <v/>
      </c>
      <c r="M143" s="3">
        <v>137</v>
      </c>
    </row>
    <row r="144" spans="2:13" x14ac:dyDescent="0.25">
      <c r="B144" s="3">
        <v>138</v>
      </c>
      <c r="C144" s="4">
        <f t="shared" si="21"/>
        <v>268</v>
      </c>
      <c r="D144" s="4">
        <f t="shared" si="22"/>
        <v>18718.86</v>
      </c>
      <c r="E144" s="4">
        <f t="shared" si="20"/>
        <v>119.81</v>
      </c>
      <c r="F144" s="7">
        <f t="shared" si="23"/>
        <v>148.19</v>
      </c>
      <c r="G144" s="4"/>
      <c r="H144" s="4">
        <f t="shared" si="18"/>
        <v>0</v>
      </c>
      <c r="I144" s="4">
        <f t="shared" si="24"/>
        <v>18599.05</v>
      </c>
      <c r="J144" s="4">
        <f t="shared" si="25"/>
        <v>36414</v>
      </c>
      <c r="K144" s="4">
        <f t="shared" si="26"/>
        <v>55013.05</v>
      </c>
      <c r="L144" s="1" t="str">
        <f t="shared" si="19"/>
        <v/>
      </c>
      <c r="M144" s="3">
        <v>138</v>
      </c>
    </row>
    <row r="145" spans="2:13" x14ac:dyDescent="0.25">
      <c r="B145" s="3">
        <v>139</v>
      </c>
      <c r="C145" s="4">
        <f t="shared" si="21"/>
        <v>268</v>
      </c>
      <c r="D145" s="4">
        <f t="shared" si="22"/>
        <v>18599.05</v>
      </c>
      <c r="E145" s="4">
        <f t="shared" si="20"/>
        <v>120.76</v>
      </c>
      <c r="F145" s="7">
        <f t="shared" si="23"/>
        <v>147.24</v>
      </c>
      <c r="G145" s="4"/>
      <c r="H145" s="4">
        <f t="shared" si="18"/>
        <v>0</v>
      </c>
      <c r="I145" s="4">
        <f t="shared" si="24"/>
        <v>18478.29</v>
      </c>
      <c r="J145" s="4">
        <f t="shared" si="25"/>
        <v>36682</v>
      </c>
      <c r="K145" s="4">
        <f t="shared" si="26"/>
        <v>55160.29</v>
      </c>
      <c r="L145" s="1" t="str">
        <f t="shared" si="19"/>
        <v/>
      </c>
      <c r="M145" s="3">
        <v>139</v>
      </c>
    </row>
    <row r="146" spans="2:13" x14ac:dyDescent="0.25">
      <c r="B146" s="3">
        <v>140</v>
      </c>
      <c r="C146" s="4">
        <f t="shared" si="21"/>
        <v>268</v>
      </c>
      <c r="D146" s="4">
        <f t="shared" si="22"/>
        <v>18478.29</v>
      </c>
      <c r="E146" s="4">
        <f t="shared" si="20"/>
        <v>121.71</v>
      </c>
      <c r="F146" s="7">
        <f t="shared" si="23"/>
        <v>146.29</v>
      </c>
      <c r="G146" s="4"/>
      <c r="H146" s="4">
        <f t="shared" si="18"/>
        <v>0</v>
      </c>
      <c r="I146" s="4">
        <f t="shared" si="24"/>
        <v>18356.580000000002</v>
      </c>
      <c r="J146" s="4">
        <f t="shared" si="25"/>
        <v>36950</v>
      </c>
      <c r="K146" s="4">
        <f t="shared" si="26"/>
        <v>55306.58</v>
      </c>
      <c r="L146" s="1" t="str">
        <f t="shared" si="19"/>
        <v/>
      </c>
      <c r="M146" s="3">
        <v>140</v>
      </c>
    </row>
    <row r="147" spans="2:13" x14ac:dyDescent="0.25">
      <c r="B147" s="3">
        <v>141</v>
      </c>
      <c r="C147" s="4">
        <f t="shared" si="21"/>
        <v>268</v>
      </c>
      <c r="D147" s="4">
        <f t="shared" si="22"/>
        <v>18356.580000000002</v>
      </c>
      <c r="E147" s="4">
        <f t="shared" si="20"/>
        <v>122.68</v>
      </c>
      <c r="F147" s="7">
        <f t="shared" si="23"/>
        <v>145.32</v>
      </c>
      <c r="G147" s="4"/>
      <c r="H147" s="4">
        <f t="shared" si="18"/>
        <v>0</v>
      </c>
      <c r="I147" s="4">
        <f t="shared" si="24"/>
        <v>18233.900000000001</v>
      </c>
      <c r="J147" s="4">
        <f t="shared" si="25"/>
        <v>37218</v>
      </c>
      <c r="K147" s="4">
        <f t="shared" si="26"/>
        <v>55451.9</v>
      </c>
      <c r="L147" s="1" t="str">
        <f t="shared" si="19"/>
        <v/>
      </c>
      <c r="M147" s="3">
        <v>141</v>
      </c>
    </row>
    <row r="148" spans="2:13" x14ac:dyDescent="0.25">
      <c r="B148" s="3">
        <v>142</v>
      </c>
      <c r="C148" s="4">
        <f t="shared" si="21"/>
        <v>268</v>
      </c>
      <c r="D148" s="4">
        <f t="shared" si="22"/>
        <v>18233.900000000001</v>
      </c>
      <c r="E148" s="4">
        <f t="shared" si="20"/>
        <v>123.65</v>
      </c>
      <c r="F148" s="7">
        <f t="shared" si="23"/>
        <v>144.35</v>
      </c>
      <c r="G148" s="4"/>
      <c r="H148" s="4">
        <f t="shared" si="18"/>
        <v>0</v>
      </c>
      <c r="I148" s="4">
        <f t="shared" si="24"/>
        <v>18110.25</v>
      </c>
      <c r="J148" s="4">
        <f t="shared" si="25"/>
        <v>37486</v>
      </c>
      <c r="K148" s="4">
        <f t="shared" si="26"/>
        <v>55596.25</v>
      </c>
      <c r="L148" s="1" t="str">
        <f t="shared" si="19"/>
        <v/>
      </c>
      <c r="M148" s="3">
        <v>142</v>
      </c>
    </row>
    <row r="149" spans="2:13" x14ac:dyDescent="0.25">
      <c r="B149" s="3">
        <v>143</v>
      </c>
      <c r="C149" s="4">
        <f t="shared" si="21"/>
        <v>268</v>
      </c>
      <c r="D149" s="4">
        <f t="shared" si="22"/>
        <v>18110.25</v>
      </c>
      <c r="E149" s="4">
        <f t="shared" si="20"/>
        <v>124.63</v>
      </c>
      <c r="F149" s="7">
        <f t="shared" si="23"/>
        <v>143.37</v>
      </c>
      <c r="G149" s="4"/>
      <c r="H149" s="4">
        <f t="shared" si="18"/>
        <v>0</v>
      </c>
      <c r="I149" s="4">
        <f t="shared" si="24"/>
        <v>17985.62</v>
      </c>
      <c r="J149" s="4">
        <f t="shared" si="25"/>
        <v>37754</v>
      </c>
      <c r="K149" s="4">
        <f t="shared" si="26"/>
        <v>55739.619999999995</v>
      </c>
      <c r="L149" s="1" t="str">
        <f t="shared" si="19"/>
        <v/>
      </c>
      <c r="M149" s="3">
        <v>143</v>
      </c>
    </row>
    <row r="150" spans="2:13" x14ac:dyDescent="0.25">
      <c r="B150" s="3">
        <v>144</v>
      </c>
      <c r="C150" s="4">
        <f t="shared" si="21"/>
        <v>268</v>
      </c>
      <c r="D150" s="4">
        <f t="shared" si="22"/>
        <v>17985.62</v>
      </c>
      <c r="E150" s="4">
        <f t="shared" si="20"/>
        <v>125.61</v>
      </c>
      <c r="F150" s="7">
        <f t="shared" si="23"/>
        <v>142.38999999999999</v>
      </c>
      <c r="G150" s="4"/>
      <c r="H150" s="4">
        <f t="shared" si="18"/>
        <v>0</v>
      </c>
      <c r="I150" s="4">
        <f t="shared" si="24"/>
        <v>17860.009999999998</v>
      </c>
      <c r="J150" s="4">
        <f t="shared" si="25"/>
        <v>38022</v>
      </c>
      <c r="K150" s="4">
        <f t="shared" si="26"/>
        <v>55882.009999999995</v>
      </c>
      <c r="L150" s="1" t="str">
        <f t="shared" si="19"/>
        <v/>
      </c>
      <c r="M150" s="3">
        <v>144</v>
      </c>
    </row>
    <row r="151" spans="2:13" x14ac:dyDescent="0.25">
      <c r="B151" s="3">
        <v>145</v>
      </c>
      <c r="C151" s="4">
        <f t="shared" ref="C151:C214" si="27">E151+F151</f>
        <v>268</v>
      </c>
      <c r="D151" s="4">
        <f t="shared" ref="D151:D214" si="28">I150</f>
        <v>17860.009999999998</v>
      </c>
      <c r="E151" s="4">
        <f t="shared" si="20"/>
        <v>126.61</v>
      </c>
      <c r="F151" s="7">
        <f t="shared" ref="F151:F214" si="29">IFERROR(ROUND(D151*Loan_Rate/12,2),"ERROR")</f>
        <v>141.38999999999999</v>
      </c>
      <c r="G151" s="4"/>
      <c r="H151" s="4">
        <f t="shared" si="18"/>
        <v>0</v>
      </c>
      <c r="I151" s="4">
        <f t="shared" ref="I151:I214" si="30">ROUND(D151-E151-G151-H151,2)</f>
        <v>17733.400000000001</v>
      </c>
      <c r="J151" s="4">
        <f t="shared" ref="J151:J214" si="31">IF(C151=0,,SUM(E151:G151)+J150)</f>
        <v>38290</v>
      </c>
      <c r="K151" s="4">
        <f t="shared" ref="K151:K214" si="32">I151+J151</f>
        <v>56023.4</v>
      </c>
      <c r="L151" s="1" t="str">
        <f t="shared" si="19"/>
        <v/>
      </c>
      <c r="M151" s="3">
        <v>145</v>
      </c>
    </row>
    <row r="152" spans="2:13" x14ac:dyDescent="0.25">
      <c r="B152" s="3">
        <v>146</v>
      </c>
      <c r="C152" s="4">
        <f t="shared" si="27"/>
        <v>268</v>
      </c>
      <c r="D152" s="4">
        <f t="shared" si="28"/>
        <v>17733.400000000001</v>
      </c>
      <c r="E152" s="4">
        <f t="shared" si="20"/>
        <v>127.61</v>
      </c>
      <c r="F152" s="7">
        <f t="shared" si="29"/>
        <v>140.38999999999999</v>
      </c>
      <c r="G152" s="4"/>
      <c r="H152" s="4">
        <f t="shared" si="18"/>
        <v>0</v>
      </c>
      <c r="I152" s="4">
        <f t="shared" si="30"/>
        <v>17605.79</v>
      </c>
      <c r="J152" s="4">
        <f t="shared" si="31"/>
        <v>38558</v>
      </c>
      <c r="K152" s="4">
        <f t="shared" si="32"/>
        <v>56163.79</v>
      </c>
      <c r="L152" s="1" t="str">
        <f t="shared" si="19"/>
        <v/>
      </c>
      <c r="M152" s="3">
        <v>146</v>
      </c>
    </row>
    <row r="153" spans="2:13" x14ac:dyDescent="0.25">
      <c r="B153" s="3">
        <v>147</v>
      </c>
      <c r="C153" s="4">
        <f t="shared" si="27"/>
        <v>268</v>
      </c>
      <c r="D153" s="4">
        <f t="shared" si="28"/>
        <v>17605.79</v>
      </c>
      <c r="E153" s="4">
        <f t="shared" si="20"/>
        <v>128.62</v>
      </c>
      <c r="F153" s="7">
        <f t="shared" si="29"/>
        <v>139.38</v>
      </c>
      <c r="G153" s="4"/>
      <c r="H153" s="4">
        <f t="shared" si="18"/>
        <v>0</v>
      </c>
      <c r="I153" s="4">
        <f t="shared" si="30"/>
        <v>17477.169999999998</v>
      </c>
      <c r="J153" s="4">
        <f t="shared" si="31"/>
        <v>38826</v>
      </c>
      <c r="K153" s="4">
        <f t="shared" si="32"/>
        <v>56303.17</v>
      </c>
      <c r="L153" s="1" t="str">
        <f t="shared" si="19"/>
        <v/>
      </c>
      <c r="M153" s="3">
        <v>147</v>
      </c>
    </row>
    <row r="154" spans="2:13" x14ac:dyDescent="0.25">
      <c r="B154" s="3">
        <v>148</v>
      </c>
      <c r="C154" s="4">
        <f t="shared" si="27"/>
        <v>268</v>
      </c>
      <c r="D154" s="4">
        <f t="shared" si="28"/>
        <v>17477.169999999998</v>
      </c>
      <c r="E154" s="4">
        <f t="shared" si="20"/>
        <v>129.63999999999999</v>
      </c>
      <c r="F154" s="7">
        <f t="shared" si="29"/>
        <v>138.36000000000001</v>
      </c>
      <c r="G154" s="4"/>
      <c r="H154" s="4">
        <f t="shared" si="18"/>
        <v>0</v>
      </c>
      <c r="I154" s="4">
        <f t="shared" si="30"/>
        <v>17347.53</v>
      </c>
      <c r="J154" s="4">
        <f t="shared" si="31"/>
        <v>39094</v>
      </c>
      <c r="K154" s="4">
        <f t="shared" si="32"/>
        <v>56441.53</v>
      </c>
      <c r="L154" s="1" t="str">
        <f t="shared" si="19"/>
        <v/>
      </c>
      <c r="M154" s="3">
        <v>148</v>
      </c>
    </row>
    <row r="155" spans="2:13" x14ac:dyDescent="0.25">
      <c r="B155" s="3">
        <v>149</v>
      </c>
      <c r="C155" s="4">
        <f t="shared" si="27"/>
        <v>268</v>
      </c>
      <c r="D155" s="4">
        <f t="shared" si="28"/>
        <v>17347.53</v>
      </c>
      <c r="E155" s="4">
        <f t="shared" si="20"/>
        <v>130.66999999999999</v>
      </c>
      <c r="F155" s="7">
        <f t="shared" si="29"/>
        <v>137.33000000000001</v>
      </c>
      <c r="G155" s="4"/>
      <c r="H155" s="4">
        <f t="shared" si="18"/>
        <v>0</v>
      </c>
      <c r="I155" s="4">
        <f t="shared" si="30"/>
        <v>17216.86</v>
      </c>
      <c r="J155" s="4">
        <f t="shared" si="31"/>
        <v>39362</v>
      </c>
      <c r="K155" s="4">
        <f t="shared" si="32"/>
        <v>56578.86</v>
      </c>
      <c r="L155" s="1" t="str">
        <f t="shared" si="19"/>
        <v/>
      </c>
      <c r="M155" s="3">
        <v>149</v>
      </c>
    </row>
    <row r="156" spans="2:13" x14ac:dyDescent="0.25">
      <c r="B156" s="3">
        <v>150</v>
      </c>
      <c r="C156" s="4">
        <f t="shared" si="27"/>
        <v>268</v>
      </c>
      <c r="D156" s="4">
        <f t="shared" si="28"/>
        <v>17216.86</v>
      </c>
      <c r="E156" s="4">
        <f t="shared" si="20"/>
        <v>131.69999999999999</v>
      </c>
      <c r="F156" s="7">
        <f t="shared" si="29"/>
        <v>136.30000000000001</v>
      </c>
      <c r="G156" s="4"/>
      <c r="H156" s="4">
        <f t="shared" si="18"/>
        <v>0</v>
      </c>
      <c r="I156" s="4">
        <f t="shared" si="30"/>
        <v>17085.16</v>
      </c>
      <c r="J156" s="4">
        <f t="shared" si="31"/>
        <v>39630</v>
      </c>
      <c r="K156" s="4">
        <f t="shared" si="32"/>
        <v>56715.16</v>
      </c>
      <c r="L156" s="1" t="str">
        <f t="shared" si="19"/>
        <v/>
      </c>
      <c r="M156" s="3">
        <v>150</v>
      </c>
    </row>
    <row r="157" spans="2:13" x14ac:dyDescent="0.25">
      <c r="B157" s="3">
        <v>151</v>
      </c>
      <c r="C157" s="4">
        <f t="shared" si="27"/>
        <v>268</v>
      </c>
      <c r="D157" s="4">
        <f t="shared" si="28"/>
        <v>17085.16</v>
      </c>
      <c r="E157" s="4">
        <f t="shared" si="20"/>
        <v>132.74</v>
      </c>
      <c r="F157" s="7">
        <f t="shared" si="29"/>
        <v>135.26</v>
      </c>
      <c r="G157" s="4"/>
      <c r="H157" s="4">
        <f t="shared" si="18"/>
        <v>0</v>
      </c>
      <c r="I157" s="4">
        <f t="shared" si="30"/>
        <v>16952.419999999998</v>
      </c>
      <c r="J157" s="4">
        <f t="shared" si="31"/>
        <v>39898</v>
      </c>
      <c r="K157" s="4">
        <f t="shared" si="32"/>
        <v>56850.42</v>
      </c>
      <c r="L157" s="1" t="str">
        <f t="shared" si="19"/>
        <v/>
      </c>
      <c r="M157" s="3">
        <v>151</v>
      </c>
    </row>
    <row r="158" spans="2:13" x14ac:dyDescent="0.25">
      <c r="B158" s="3">
        <v>152</v>
      </c>
      <c r="C158" s="4">
        <f t="shared" si="27"/>
        <v>268</v>
      </c>
      <c r="D158" s="4">
        <f t="shared" si="28"/>
        <v>16952.419999999998</v>
      </c>
      <c r="E158" s="4">
        <f t="shared" si="20"/>
        <v>133.79</v>
      </c>
      <c r="F158" s="7">
        <f t="shared" si="29"/>
        <v>134.21</v>
      </c>
      <c r="G158" s="4"/>
      <c r="H158" s="4">
        <f t="shared" si="18"/>
        <v>0</v>
      </c>
      <c r="I158" s="4">
        <f t="shared" si="30"/>
        <v>16818.63</v>
      </c>
      <c r="J158" s="4">
        <f t="shared" si="31"/>
        <v>40166</v>
      </c>
      <c r="K158" s="4">
        <f t="shared" si="32"/>
        <v>56984.630000000005</v>
      </c>
      <c r="L158" s="1" t="str">
        <f t="shared" si="19"/>
        <v/>
      </c>
      <c r="M158" s="3">
        <v>152</v>
      </c>
    </row>
    <row r="159" spans="2:13" x14ac:dyDescent="0.25">
      <c r="B159" s="3">
        <v>153</v>
      </c>
      <c r="C159" s="4">
        <f t="shared" si="27"/>
        <v>268</v>
      </c>
      <c r="D159" s="4">
        <f t="shared" si="28"/>
        <v>16818.63</v>
      </c>
      <c r="E159" s="4">
        <f t="shared" si="20"/>
        <v>134.85</v>
      </c>
      <c r="F159" s="7">
        <f t="shared" si="29"/>
        <v>133.15</v>
      </c>
      <c r="G159" s="4"/>
      <c r="H159" s="4">
        <f t="shared" si="18"/>
        <v>0</v>
      </c>
      <c r="I159" s="4">
        <f t="shared" si="30"/>
        <v>16683.78</v>
      </c>
      <c r="J159" s="4">
        <f t="shared" si="31"/>
        <v>40434</v>
      </c>
      <c r="K159" s="4">
        <f t="shared" si="32"/>
        <v>57117.78</v>
      </c>
      <c r="L159" s="1" t="str">
        <f t="shared" si="19"/>
        <v/>
      </c>
      <c r="M159" s="3">
        <v>153</v>
      </c>
    </row>
    <row r="160" spans="2:13" x14ac:dyDescent="0.25">
      <c r="B160" s="3">
        <v>154</v>
      </c>
      <c r="C160" s="4">
        <f t="shared" si="27"/>
        <v>268</v>
      </c>
      <c r="D160" s="4">
        <f t="shared" si="28"/>
        <v>16683.78</v>
      </c>
      <c r="E160" s="4">
        <f t="shared" si="20"/>
        <v>135.91999999999999</v>
      </c>
      <c r="F160" s="7">
        <f t="shared" si="29"/>
        <v>132.08000000000001</v>
      </c>
      <c r="G160" s="4"/>
      <c r="H160" s="4">
        <f t="shared" si="18"/>
        <v>0</v>
      </c>
      <c r="I160" s="4">
        <f t="shared" si="30"/>
        <v>16547.86</v>
      </c>
      <c r="J160" s="4">
        <f t="shared" si="31"/>
        <v>40702</v>
      </c>
      <c r="K160" s="4">
        <f t="shared" si="32"/>
        <v>57249.86</v>
      </c>
      <c r="L160" s="1" t="str">
        <f t="shared" si="19"/>
        <v/>
      </c>
      <c r="M160" s="3">
        <v>154</v>
      </c>
    </row>
    <row r="161" spans="2:13" x14ac:dyDescent="0.25">
      <c r="B161" s="3">
        <v>155</v>
      </c>
      <c r="C161" s="4">
        <f t="shared" si="27"/>
        <v>268</v>
      </c>
      <c r="D161" s="4">
        <f t="shared" si="28"/>
        <v>16547.86</v>
      </c>
      <c r="E161" s="4">
        <f t="shared" si="20"/>
        <v>137</v>
      </c>
      <c r="F161" s="7">
        <f t="shared" si="29"/>
        <v>131</v>
      </c>
      <c r="G161" s="4"/>
      <c r="H161" s="4">
        <f t="shared" si="18"/>
        <v>0</v>
      </c>
      <c r="I161" s="4">
        <f t="shared" si="30"/>
        <v>16410.86</v>
      </c>
      <c r="J161" s="4">
        <f t="shared" si="31"/>
        <v>40970</v>
      </c>
      <c r="K161" s="4">
        <f t="shared" si="32"/>
        <v>57380.86</v>
      </c>
      <c r="L161" s="1" t="str">
        <f t="shared" si="19"/>
        <v/>
      </c>
      <c r="M161" s="3">
        <v>155</v>
      </c>
    </row>
    <row r="162" spans="2:13" x14ac:dyDescent="0.25">
      <c r="B162" s="3">
        <v>156</v>
      </c>
      <c r="C162" s="4">
        <f t="shared" si="27"/>
        <v>268</v>
      </c>
      <c r="D162" s="4">
        <f t="shared" si="28"/>
        <v>16410.86</v>
      </c>
      <c r="E162" s="4">
        <f t="shared" si="20"/>
        <v>138.08000000000001</v>
      </c>
      <c r="F162" s="7">
        <f t="shared" si="29"/>
        <v>129.91999999999999</v>
      </c>
      <c r="G162" s="4"/>
      <c r="H162" s="4">
        <f t="shared" si="18"/>
        <v>0</v>
      </c>
      <c r="I162" s="4">
        <f t="shared" si="30"/>
        <v>16272.78</v>
      </c>
      <c r="J162" s="4">
        <f t="shared" si="31"/>
        <v>41238</v>
      </c>
      <c r="K162" s="4">
        <f t="shared" si="32"/>
        <v>57510.78</v>
      </c>
      <c r="L162" s="1" t="str">
        <f t="shared" si="19"/>
        <v/>
      </c>
      <c r="M162" s="3">
        <v>156</v>
      </c>
    </row>
    <row r="163" spans="2:13" x14ac:dyDescent="0.25">
      <c r="B163" s="3">
        <v>157</v>
      </c>
      <c r="C163" s="4">
        <f t="shared" si="27"/>
        <v>268</v>
      </c>
      <c r="D163" s="4">
        <f t="shared" si="28"/>
        <v>16272.78</v>
      </c>
      <c r="E163" s="4">
        <f t="shared" si="20"/>
        <v>139.16999999999999</v>
      </c>
      <c r="F163" s="7">
        <f t="shared" si="29"/>
        <v>128.83000000000001</v>
      </c>
      <c r="G163" s="4"/>
      <c r="H163" s="4">
        <f t="shared" si="18"/>
        <v>0</v>
      </c>
      <c r="I163" s="4">
        <f t="shared" si="30"/>
        <v>16133.61</v>
      </c>
      <c r="J163" s="4">
        <f t="shared" si="31"/>
        <v>41506</v>
      </c>
      <c r="K163" s="4">
        <f t="shared" si="32"/>
        <v>57639.61</v>
      </c>
      <c r="L163" s="1" t="str">
        <f t="shared" si="19"/>
        <v/>
      </c>
      <c r="M163" s="3">
        <v>157</v>
      </c>
    </row>
    <row r="164" spans="2:13" x14ac:dyDescent="0.25">
      <c r="B164" s="3">
        <v>158</v>
      </c>
      <c r="C164" s="4">
        <f t="shared" si="27"/>
        <v>268</v>
      </c>
      <c r="D164" s="4">
        <f t="shared" si="28"/>
        <v>16133.61</v>
      </c>
      <c r="E164" s="4">
        <f t="shared" si="20"/>
        <v>140.28</v>
      </c>
      <c r="F164" s="7">
        <f t="shared" si="29"/>
        <v>127.72</v>
      </c>
      <c r="G164" s="4"/>
      <c r="H164" s="4">
        <f t="shared" si="18"/>
        <v>0</v>
      </c>
      <c r="I164" s="4">
        <f t="shared" si="30"/>
        <v>15993.33</v>
      </c>
      <c r="J164" s="4">
        <f t="shared" si="31"/>
        <v>41774</v>
      </c>
      <c r="K164" s="4">
        <f t="shared" si="32"/>
        <v>57767.33</v>
      </c>
      <c r="L164" s="1" t="str">
        <f t="shared" si="19"/>
        <v/>
      </c>
      <c r="M164" s="3">
        <v>158</v>
      </c>
    </row>
    <row r="165" spans="2:13" x14ac:dyDescent="0.25">
      <c r="B165" s="3">
        <v>159</v>
      </c>
      <c r="C165" s="4">
        <f t="shared" si="27"/>
        <v>268</v>
      </c>
      <c r="D165" s="4">
        <f t="shared" si="28"/>
        <v>15993.33</v>
      </c>
      <c r="E165" s="4">
        <f t="shared" si="20"/>
        <v>141.38999999999999</v>
      </c>
      <c r="F165" s="7">
        <f t="shared" si="29"/>
        <v>126.61</v>
      </c>
      <c r="G165" s="4"/>
      <c r="H165" s="4">
        <f t="shared" si="18"/>
        <v>0</v>
      </c>
      <c r="I165" s="4">
        <f t="shared" si="30"/>
        <v>15851.94</v>
      </c>
      <c r="J165" s="4">
        <f t="shared" si="31"/>
        <v>42042</v>
      </c>
      <c r="K165" s="4">
        <f t="shared" si="32"/>
        <v>57893.94</v>
      </c>
      <c r="L165" s="1" t="str">
        <f t="shared" si="19"/>
        <v/>
      </c>
      <c r="M165" s="3">
        <v>159</v>
      </c>
    </row>
    <row r="166" spans="2:13" x14ac:dyDescent="0.25">
      <c r="B166" s="3">
        <v>160</v>
      </c>
      <c r="C166" s="4">
        <f t="shared" si="27"/>
        <v>268</v>
      </c>
      <c r="D166" s="4">
        <f t="shared" si="28"/>
        <v>15851.94</v>
      </c>
      <c r="E166" s="4">
        <f t="shared" si="20"/>
        <v>142.51</v>
      </c>
      <c r="F166" s="7">
        <f t="shared" si="29"/>
        <v>125.49</v>
      </c>
      <c r="G166" s="4"/>
      <c r="H166" s="4">
        <f t="shared" si="18"/>
        <v>0</v>
      </c>
      <c r="I166" s="4">
        <f t="shared" si="30"/>
        <v>15709.43</v>
      </c>
      <c r="J166" s="4">
        <f t="shared" si="31"/>
        <v>42310</v>
      </c>
      <c r="K166" s="4">
        <f t="shared" si="32"/>
        <v>58019.43</v>
      </c>
      <c r="L166" s="1" t="str">
        <f t="shared" si="19"/>
        <v/>
      </c>
      <c r="M166" s="3">
        <v>160</v>
      </c>
    </row>
    <row r="167" spans="2:13" x14ac:dyDescent="0.25">
      <c r="B167" s="3">
        <v>161</v>
      </c>
      <c r="C167" s="4">
        <f t="shared" si="27"/>
        <v>268</v>
      </c>
      <c r="D167" s="4">
        <f t="shared" si="28"/>
        <v>15709.43</v>
      </c>
      <c r="E167" s="4">
        <f t="shared" si="20"/>
        <v>143.63</v>
      </c>
      <c r="F167" s="7">
        <f t="shared" si="29"/>
        <v>124.37</v>
      </c>
      <c r="G167" s="4"/>
      <c r="H167" s="4">
        <f t="shared" si="18"/>
        <v>0</v>
      </c>
      <c r="I167" s="4">
        <f t="shared" si="30"/>
        <v>15565.8</v>
      </c>
      <c r="J167" s="4">
        <f t="shared" si="31"/>
        <v>42578</v>
      </c>
      <c r="K167" s="4">
        <f t="shared" si="32"/>
        <v>58143.8</v>
      </c>
      <c r="L167" s="1" t="str">
        <f t="shared" si="19"/>
        <v/>
      </c>
      <c r="M167" s="3">
        <v>161</v>
      </c>
    </row>
    <row r="168" spans="2:13" x14ac:dyDescent="0.25">
      <c r="B168" s="3">
        <v>162</v>
      </c>
      <c r="C168" s="4">
        <f t="shared" si="27"/>
        <v>268</v>
      </c>
      <c r="D168" s="4">
        <f t="shared" si="28"/>
        <v>15565.8</v>
      </c>
      <c r="E168" s="4">
        <f t="shared" si="20"/>
        <v>144.77000000000001</v>
      </c>
      <c r="F168" s="7">
        <f t="shared" si="29"/>
        <v>123.23</v>
      </c>
      <c r="G168" s="4"/>
      <c r="H168" s="4">
        <f t="shared" si="18"/>
        <v>0</v>
      </c>
      <c r="I168" s="4">
        <f t="shared" si="30"/>
        <v>15421.03</v>
      </c>
      <c r="J168" s="4">
        <f t="shared" si="31"/>
        <v>42846</v>
      </c>
      <c r="K168" s="4">
        <f t="shared" si="32"/>
        <v>58267.03</v>
      </c>
      <c r="L168" s="1" t="str">
        <f t="shared" si="19"/>
        <v/>
      </c>
      <c r="M168" s="3">
        <v>162</v>
      </c>
    </row>
    <row r="169" spans="2:13" x14ac:dyDescent="0.25">
      <c r="B169" s="3">
        <v>163</v>
      </c>
      <c r="C169" s="4">
        <f t="shared" si="27"/>
        <v>268</v>
      </c>
      <c r="D169" s="4">
        <f t="shared" si="28"/>
        <v>15421.03</v>
      </c>
      <c r="E169" s="4">
        <f t="shared" si="20"/>
        <v>145.91999999999999</v>
      </c>
      <c r="F169" s="7">
        <f t="shared" si="29"/>
        <v>122.08</v>
      </c>
      <c r="G169" s="4"/>
      <c r="H169" s="4">
        <f t="shared" si="18"/>
        <v>0</v>
      </c>
      <c r="I169" s="4">
        <f t="shared" si="30"/>
        <v>15275.11</v>
      </c>
      <c r="J169" s="4">
        <f t="shared" si="31"/>
        <v>43114</v>
      </c>
      <c r="K169" s="4">
        <f t="shared" si="32"/>
        <v>58389.11</v>
      </c>
      <c r="L169" s="1" t="str">
        <f t="shared" si="19"/>
        <v/>
      </c>
      <c r="M169" s="3">
        <v>163</v>
      </c>
    </row>
    <row r="170" spans="2:13" x14ac:dyDescent="0.25">
      <c r="B170" s="3">
        <v>164</v>
      </c>
      <c r="C170" s="4">
        <f t="shared" si="27"/>
        <v>268</v>
      </c>
      <c r="D170" s="4">
        <f t="shared" si="28"/>
        <v>15275.11</v>
      </c>
      <c r="E170" s="4">
        <f t="shared" si="20"/>
        <v>147.07</v>
      </c>
      <c r="F170" s="7">
        <f t="shared" si="29"/>
        <v>120.93</v>
      </c>
      <c r="G170" s="4"/>
      <c r="H170" s="4">
        <f t="shared" si="18"/>
        <v>0</v>
      </c>
      <c r="I170" s="4">
        <f t="shared" si="30"/>
        <v>15128.04</v>
      </c>
      <c r="J170" s="4">
        <f t="shared" si="31"/>
        <v>43382</v>
      </c>
      <c r="K170" s="4">
        <f t="shared" si="32"/>
        <v>58510.04</v>
      </c>
      <c r="L170" s="1" t="str">
        <f t="shared" si="19"/>
        <v/>
      </c>
      <c r="M170" s="3">
        <v>164</v>
      </c>
    </row>
    <row r="171" spans="2:13" x14ac:dyDescent="0.25">
      <c r="B171" s="3">
        <v>165</v>
      </c>
      <c r="C171" s="4">
        <f t="shared" si="27"/>
        <v>268</v>
      </c>
      <c r="D171" s="4">
        <f t="shared" si="28"/>
        <v>15128.04</v>
      </c>
      <c r="E171" s="4">
        <f t="shared" si="20"/>
        <v>148.24</v>
      </c>
      <c r="F171" s="7">
        <f t="shared" si="29"/>
        <v>119.76</v>
      </c>
      <c r="G171" s="4"/>
      <c r="H171" s="4">
        <f t="shared" si="18"/>
        <v>0</v>
      </c>
      <c r="I171" s="4">
        <f t="shared" si="30"/>
        <v>14979.8</v>
      </c>
      <c r="J171" s="4">
        <f t="shared" si="31"/>
        <v>43650</v>
      </c>
      <c r="K171" s="4">
        <f t="shared" si="32"/>
        <v>58629.8</v>
      </c>
      <c r="L171" s="1" t="str">
        <f t="shared" si="19"/>
        <v/>
      </c>
      <c r="M171" s="3">
        <v>165</v>
      </c>
    </row>
    <row r="172" spans="2:13" x14ac:dyDescent="0.25">
      <c r="B172" s="3">
        <v>166</v>
      </c>
      <c r="C172" s="4">
        <f t="shared" si="27"/>
        <v>268</v>
      </c>
      <c r="D172" s="4">
        <f t="shared" si="28"/>
        <v>14979.8</v>
      </c>
      <c r="E172" s="4">
        <f t="shared" si="20"/>
        <v>149.41</v>
      </c>
      <c r="F172" s="7">
        <f t="shared" si="29"/>
        <v>118.59</v>
      </c>
      <c r="G172" s="4"/>
      <c r="H172" s="4">
        <f t="shared" si="18"/>
        <v>0</v>
      </c>
      <c r="I172" s="4">
        <f t="shared" si="30"/>
        <v>14830.39</v>
      </c>
      <c r="J172" s="4">
        <f t="shared" si="31"/>
        <v>43918</v>
      </c>
      <c r="K172" s="4">
        <f t="shared" si="32"/>
        <v>58748.39</v>
      </c>
      <c r="L172" s="1" t="str">
        <f t="shared" si="19"/>
        <v/>
      </c>
      <c r="M172" s="3">
        <v>166</v>
      </c>
    </row>
    <row r="173" spans="2:13" x14ac:dyDescent="0.25">
      <c r="B173" s="3">
        <v>167</v>
      </c>
      <c r="C173" s="4">
        <f t="shared" si="27"/>
        <v>268</v>
      </c>
      <c r="D173" s="4">
        <f t="shared" si="28"/>
        <v>14830.39</v>
      </c>
      <c r="E173" s="4">
        <f t="shared" si="20"/>
        <v>150.59</v>
      </c>
      <c r="F173" s="7">
        <f t="shared" si="29"/>
        <v>117.41</v>
      </c>
      <c r="G173" s="4"/>
      <c r="H173" s="4">
        <f t="shared" si="18"/>
        <v>0</v>
      </c>
      <c r="I173" s="4">
        <f t="shared" si="30"/>
        <v>14679.8</v>
      </c>
      <c r="J173" s="4">
        <f t="shared" si="31"/>
        <v>44186</v>
      </c>
      <c r="K173" s="4">
        <f t="shared" si="32"/>
        <v>58865.8</v>
      </c>
      <c r="L173" s="1" t="str">
        <f t="shared" si="19"/>
        <v/>
      </c>
      <c r="M173" s="3">
        <v>167</v>
      </c>
    </row>
    <row r="174" spans="2:13" x14ac:dyDescent="0.25">
      <c r="B174" s="3">
        <v>168</v>
      </c>
      <c r="C174" s="4">
        <f t="shared" si="27"/>
        <v>268</v>
      </c>
      <c r="D174" s="4">
        <f t="shared" si="28"/>
        <v>14679.8</v>
      </c>
      <c r="E174" s="4">
        <f t="shared" si="20"/>
        <v>151.78</v>
      </c>
      <c r="F174" s="7">
        <f t="shared" si="29"/>
        <v>116.22</v>
      </c>
      <c r="G174" s="4"/>
      <c r="H174" s="4">
        <f t="shared" si="18"/>
        <v>0</v>
      </c>
      <c r="I174" s="4">
        <f t="shared" si="30"/>
        <v>14528.02</v>
      </c>
      <c r="J174" s="4">
        <f t="shared" si="31"/>
        <v>44454</v>
      </c>
      <c r="K174" s="4">
        <f t="shared" si="32"/>
        <v>58982.020000000004</v>
      </c>
      <c r="L174" s="1" t="str">
        <f t="shared" si="19"/>
        <v/>
      </c>
      <c r="M174" s="3">
        <v>168</v>
      </c>
    </row>
    <row r="175" spans="2:13" x14ac:dyDescent="0.25">
      <c r="B175" s="3">
        <v>169</v>
      </c>
      <c r="C175" s="4">
        <f t="shared" si="27"/>
        <v>268</v>
      </c>
      <c r="D175" s="4">
        <f t="shared" si="28"/>
        <v>14528.02</v>
      </c>
      <c r="E175" s="4">
        <f t="shared" si="20"/>
        <v>152.99</v>
      </c>
      <c r="F175" s="7">
        <f t="shared" si="29"/>
        <v>115.01</v>
      </c>
      <c r="G175" s="4"/>
      <c r="H175" s="4">
        <f t="shared" si="18"/>
        <v>0</v>
      </c>
      <c r="I175" s="4">
        <f t="shared" si="30"/>
        <v>14375.03</v>
      </c>
      <c r="J175" s="4">
        <f t="shared" si="31"/>
        <v>44722</v>
      </c>
      <c r="K175" s="4">
        <f t="shared" si="32"/>
        <v>59097.03</v>
      </c>
      <c r="L175" s="1" t="str">
        <f t="shared" si="19"/>
        <v/>
      </c>
      <c r="M175" s="3">
        <v>169</v>
      </c>
    </row>
    <row r="176" spans="2:13" x14ac:dyDescent="0.25">
      <c r="B176" s="3">
        <v>170</v>
      </c>
      <c r="C176" s="4">
        <f t="shared" si="27"/>
        <v>268</v>
      </c>
      <c r="D176" s="4">
        <f t="shared" si="28"/>
        <v>14375.03</v>
      </c>
      <c r="E176" s="4">
        <f t="shared" si="20"/>
        <v>154.19999999999999</v>
      </c>
      <c r="F176" s="7">
        <f t="shared" si="29"/>
        <v>113.8</v>
      </c>
      <c r="G176" s="4"/>
      <c r="H176" s="4">
        <f t="shared" si="18"/>
        <v>0</v>
      </c>
      <c r="I176" s="4">
        <f t="shared" si="30"/>
        <v>14220.83</v>
      </c>
      <c r="J176" s="4">
        <f t="shared" si="31"/>
        <v>44990</v>
      </c>
      <c r="K176" s="4">
        <f t="shared" si="32"/>
        <v>59210.83</v>
      </c>
      <c r="L176" s="1" t="str">
        <f t="shared" si="19"/>
        <v/>
      </c>
      <c r="M176" s="3">
        <v>170</v>
      </c>
    </row>
    <row r="177" spans="2:13" x14ac:dyDescent="0.25">
      <c r="B177" s="3">
        <v>171</v>
      </c>
      <c r="C177" s="4">
        <f t="shared" si="27"/>
        <v>268</v>
      </c>
      <c r="D177" s="4">
        <f t="shared" si="28"/>
        <v>14220.83</v>
      </c>
      <c r="E177" s="4">
        <f t="shared" si="20"/>
        <v>155.41999999999999</v>
      </c>
      <c r="F177" s="7">
        <f t="shared" si="29"/>
        <v>112.58</v>
      </c>
      <c r="G177" s="4"/>
      <c r="H177" s="4">
        <f t="shared" si="18"/>
        <v>0</v>
      </c>
      <c r="I177" s="4">
        <f t="shared" si="30"/>
        <v>14065.41</v>
      </c>
      <c r="J177" s="4">
        <f t="shared" si="31"/>
        <v>45258</v>
      </c>
      <c r="K177" s="4">
        <f t="shared" si="32"/>
        <v>59323.41</v>
      </c>
      <c r="L177" s="1" t="str">
        <f t="shared" si="19"/>
        <v/>
      </c>
      <c r="M177" s="3">
        <v>171</v>
      </c>
    </row>
    <row r="178" spans="2:13" x14ac:dyDescent="0.25">
      <c r="B178" s="3">
        <v>172</v>
      </c>
      <c r="C178" s="4">
        <f t="shared" si="27"/>
        <v>268</v>
      </c>
      <c r="D178" s="4">
        <f t="shared" si="28"/>
        <v>14065.41</v>
      </c>
      <c r="E178" s="4">
        <f t="shared" si="20"/>
        <v>156.65</v>
      </c>
      <c r="F178" s="7">
        <f t="shared" si="29"/>
        <v>111.35</v>
      </c>
      <c r="G178" s="4"/>
      <c r="H178" s="4">
        <f t="shared" si="18"/>
        <v>0</v>
      </c>
      <c r="I178" s="4">
        <f t="shared" si="30"/>
        <v>13908.76</v>
      </c>
      <c r="J178" s="4">
        <f t="shared" si="31"/>
        <v>45526</v>
      </c>
      <c r="K178" s="4">
        <f t="shared" si="32"/>
        <v>59434.76</v>
      </c>
      <c r="L178" s="1" t="str">
        <f t="shared" si="19"/>
        <v/>
      </c>
      <c r="M178" s="3">
        <v>172</v>
      </c>
    </row>
    <row r="179" spans="2:13" x14ac:dyDescent="0.25">
      <c r="B179" s="3">
        <v>173</v>
      </c>
      <c r="C179" s="4">
        <f t="shared" si="27"/>
        <v>268</v>
      </c>
      <c r="D179" s="4">
        <f t="shared" si="28"/>
        <v>13908.76</v>
      </c>
      <c r="E179" s="4">
        <f t="shared" si="20"/>
        <v>157.88999999999999</v>
      </c>
      <c r="F179" s="7">
        <f t="shared" si="29"/>
        <v>110.11</v>
      </c>
      <c r="G179" s="4"/>
      <c r="H179" s="4">
        <f t="shared" si="18"/>
        <v>0</v>
      </c>
      <c r="I179" s="4">
        <f t="shared" si="30"/>
        <v>13750.87</v>
      </c>
      <c r="J179" s="4">
        <f t="shared" si="31"/>
        <v>45794</v>
      </c>
      <c r="K179" s="4">
        <f t="shared" si="32"/>
        <v>59544.87</v>
      </c>
      <c r="L179" s="1" t="str">
        <f t="shared" si="19"/>
        <v/>
      </c>
      <c r="M179" s="3">
        <v>173</v>
      </c>
    </row>
    <row r="180" spans="2:13" x14ac:dyDescent="0.25">
      <c r="B180" s="3">
        <v>174</v>
      </c>
      <c r="C180" s="4">
        <f t="shared" si="27"/>
        <v>268</v>
      </c>
      <c r="D180" s="4">
        <f t="shared" si="28"/>
        <v>13750.87</v>
      </c>
      <c r="E180" s="4">
        <f t="shared" si="20"/>
        <v>159.13999999999999</v>
      </c>
      <c r="F180" s="7">
        <f t="shared" si="29"/>
        <v>108.86</v>
      </c>
      <c r="G180" s="4"/>
      <c r="H180" s="4">
        <f t="shared" si="18"/>
        <v>0</v>
      </c>
      <c r="I180" s="4">
        <f t="shared" si="30"/>
        <v>13591.73</v>
      </c>
      <c r="J180" s="4">
        <f t="shared" si="31"/>
        <v>46062</v>
      </c>
      <c r="K180" s="4">
        <f t="shared" si="32"/>
        <v>59653.729999999996</v>
      </c>
      <c r="L180" s="1" t="str">
        <f t="shared" si="19"/>
        <v/>
      </c>
      <c r="M180" s="3">
        <v>174</v>
      </c>
    </row>
    <row r="181" spans="2:13" x14ac:dyDescent="0.25">
      <c r="B181" s="3">
        <v>175</v>
      </c>
      <c r="C181" s="4">
        <f t="shared" si="27"/>
        <v>268</v>
      </c>
      <c r="D181" s="4">
        <f t="shared" si="28"/>
        <v>13591.73</v>
      </c>
      <c r="E181" s="4">
        <f t="shared" si="20"/>
        <v>160.4</v>
      </c>
      <c r="F181" s="7">
        <f t="shared" si="29"/>
        <v>107.6</v>
      </c>
      <c r="G181" s="4"/>
      <c r="H181" s="4">
        <f t="shared" si="18"/>
        <v>0</v>
      </c>
      <c r="I181" s="4">
        <f t="shared" si="30"/>
        <v>13431.33</v>
      </c>
      <c r="J181" s="4">
        <f t="shared" si="31"/>
        <v>46330</v>
      </c>
      <c r="K181" s="4">
        <f t="shared" si="32"/>
        <v>59761.33</v>
      </c>
      <c r="L181" s="1" t="str">
        <f t="shared" si="19"/>
        <v/>
      </c>
      <c r="M181" s="3">
        <v>175</v>
      </c>
    </row>
    <row r="182" spans="2:13" x14ac:dyDescent="0.25">
      <c r="B182" s="3">
        <v>176</v>
      </c>
      <c r="C182" s="4">
        <f t="shared" si="27"/>
        <v>268</v>
      </c>
      <c r="D182" s="4">
        <f t="shared" si="28"/>
        <v>13431.33</v>
      </c>
      <c r="E182" s="4">
        <f t="shared" si="20"/>
        <v>161.66999999999999</v>
      </c>
      <c r="F182" s="7">
        <f t="shared" si="29"/>
        <v>106.33</v>
      </c>
      <c r="G182" s="4"/>
      <c r="H182" s="4">
        <f t="shared" si="18"/>
        <v>0</v>
      </c>
      <c r="I182" s="4">
        <f t="shared" si="30"/>
        <v>13269.66</v>
      </c>
      <c r="J182" s="4">
        <f t="shared" si="31"/>
        <v>46598</v>
      </c>
      <c r="K182" s="4">
        <f t="shared" si="32"/>
        <v>59867.66</v>
      </c>
      <c r="L182" s="1" t="str">
        <f t="shared" si="19"/>
        <v/>
      </c>
      <c r="M182" s="3">
        <v>176</v>
      </c>
    </row>
    <row r="183" spans="2:13" x14ac:dyDescent="0.25">
      <c r="B183" s="3">
        <v>177</v>
      </c>
      <c r="C183" s="4">
        <f t="shared" si="27"/>
        <v>268</v>
      </c>
      <c r="D183" s="4">
        <f t="shared" si="28"/>
        <v>13269.66</v>
      </c>
      <c r="E183" s="4">
        <f t="shared" si="20"/>
        <v>162.94999999999999</v>
      </c>
      <c r="F183" s="7">
        <f t="shared" si="29"/>
        <v>105.05</v>
      </c>
      <c r="G183" s="4"/>
      <c r="H183" s="4">
        <f t="shared" si="18"/>
        <v>0</v>
      </c>
      <c r="I183" s="4">
        <f t="shared" si="30"/>
        <v>13106.71</v>
      </c>
      <c r="J183" s="4">
        <f t="shared" si="31"/>
        <v>46866</v>
      </c>
      <c r="K183" s="4">
        <f t="shared" si="32"/>
        <v>59972.71</v>
      </c>
      <c r="L183" s="1" t="str">
        <f t="shared" si="19"/>
        <v/>
      </c>
      <c r="M183" s="3">
        <v>177</v>
      </c>
    </row>
    <row r="184" spans="2:13" x14ac:dyDescent="0.25">
      <c r="B184" s="3">
        <v>178</v>
      </c>
      <c r="C184" s="4">
        <f t="shared" si="27"/>
        <v>268</v>
      </c>
      <c r="D184" s="4">
        <f t="shared" si="28"/>
        <v>13106.71</v>
      </c>
      <c r="E184" s="4">
        <f t="shared" si="20"/>
        <v>164.24</v>
      </c>
      <c r="F184" s="7">
        <f t="shared" si="29"/>
        <v>103.76</v>
      </c>
      <c r="G184" s="4"/>
      <c r="H184" s="4">
        <f t="shared" si="18"/>
        <v>0</v>
      </c>
      <c r="I184" s="4">
        <f t="shared" si="30"/>
        <v>12942.47</v>
      </c>
      <c r="J184" s="4">
        <f t="shared" si="31"/>
        <v>47134</v>
      </c>
      <c r="K184" s="4">
        <f t="shared" si="32"/>
        <v>60076.47</v>
      </c>
      <c r="L184" s="1" t="str">
        <f t="shared" si="19"/>
        <v/>
      </c>
      <c r="M184" s="3">
        <v>178</v>
      </c>
    </row>
    <row r="185" spans="2:13" x14ac:dyDescent="0.25">
      <c r="B185" s="3">
        <v>179</v>
      </c>
      <c r="C185" s="4">
        <f t="shared" si="27"/>
        <v>268</v>
      </c>
      <c r="D185" s="4">
        <f t="shared" si="28"/>
        <v>12942.47</v>
      </c>
      <c r="E185" s="4">
        <f t="shared" si="20"/>
        <v>165.54</v>
      </c>
      <c r="F185" s="7">
        <f t="shared" si="29"/>
        <v>102.46</v>
      </c>
      <c r="G185" s="4"/>
      <c r="H185" s="4">
        <f t="shared" si="18"/>
        <v>0</v>
      </c>
      <c r="I185" s="4">
        <f t="shared" si="30"/>
        <v>12776.93</v>
      </c>
      <c r="J185" s="4">
        <f t="shared" si="31"/>
        <v>47402</v>
      </c>
      <c r="K185" s="4">
        <f t="shared" si="32"/>
        <v>60178.93</v>
      </c>
      <c r="L185" s="1" t="str">
        <f t="shared" si="19"/>
        <v/>
      </c>
      <c r="M185" s="3">
        <v>179</v>
      </c>
    </row>
    <row r="186" spans="2:13" x14ac:dyDescent="0.25">
      <c r="B186" s="3">
        <v>180</v>
      </c>
      <c r="C186" s="4">
        <f t="shared" si="27"/>
        <v>268</v>
      </c>
      <c r="D186" s="4">
        <f t="shared" si="28"/>
        <v>12776.93</v>
      </c>
      <c r="E186" s="4">
        <f t="shared" si="20"/>
        <v>166.85</v>
      </c>
      <c r="F186" s="7">
        <f t="shared" si="29"/>
        <v>101.15</v>
      </c>
      <c r="G186" s="4"/>
      <c r="H186" s="4">
        <f t="shared" si="18"/>
        <v>0</v>
      </c>
      <c r="I186" s="4">
        <f t="shared" si="30"/>
        <v>12610.08</v>
      </c>
      <c r="J186" s="4">
        <f t="shared" si="31"/>
        <v>47670</v>
      </c>
      <c r="K186" s="4">
        <f t="shared" si="32"/>
        <v>60280.08</v>
      </c>
      <c r="L186" s="1" t="str">
        <f t="shared" si="19"/>
        <v/>
      </c>
      <c r="M186" s="3">
        <v>180</v>
      </c>
    </row>
    <row r="187" spans="2:13" x14ac:dyDescent="0.25">
      <c r="B187" s="3">
        <v>181</v>
      </c>
      <c r="C187" s="4">
        <f t="shared" si="27"/>
        <v>268</v>
      </c>
      <c r="D187" s="4">
        <f t="shared" si="28"/>
        <v>12610.08</v>
      </c>
      <c r="E187" s="4">
        <f t="shared" si="20"/>
        <v>168.17</v>
      </c>
      <c r="F187" s="7">
        <f t="shared" si="29"/>
        <v>99.83</v>
      </c>
      <c r="G187" s="4"/>
      <c r="H187" s="4">
        <f t="shared" si="18"/>
        <v>0</v>
      </c>
      <c r="I187" s="4">
        <f t="shared" si="30"/>
        <v>12441.91</v>
      </c>
      <c r="J187" s="4">
        <f t="shared" si="31"/>
        <v>47938</v>
      </c>
      <c r="K187" s="4">
        <f t="shared" si="32"/>
        <v>60379.91</v>
      </c>
      <c r="L187" s="1" t="str">
        <f t="shared" si="19"/>
        <v/>
      </c>
      <c r="M187" s="3">
        <v>181</v>
      </c>
    </row>
    <row r="188" spans="2:13" x14ac:dyDescent="0.25">
      <c r="B188" s="3">
        <v>182</v>
      </c>
      <c r="C188" s="4">
        <f t="shared" si="27"/>
        <v>268</v>
      </c>
      <c r="D188" s="4">
        <f t="shared" si="28"/>
        <v>12441.91</v>
      </c>
      <c r="E188" s="4">
        <f t="shared" si="20"/>
        <v>169.5</v>
      </c>
      <c r="F188" s="7">
        <f t="shared" si="29"/>
        <v>98.5</v>
      </c>
      <c r="G188" s="4"/>
      <c r="H188" s="4">
        <f t="shared" si="18"/>
        <v>0</v>
      </c>
      <c r="I188" s="4">
        <f t="shared" si="30"/>
        <v>12272.41</v>
      </c>
      <c r="J188" s="4">
        <f t="shared" si="31"/>
        <v>48206</v>
      </c>
      <c r="K188" s="4">
        <f t="shared" si="32"/>
        <v>60478.41</v>
      </c>
      <c r="L188" s="1" t="str">
        <f t="shared" si="19"/>
        <v/>
      </c>
      <c r="M188" s="3">
        <v>182</v>
      </c>
    </row>
    <row r="189" spans="2:13" x14ac:dyDescent="0.25">
      <c r="B189" s="3">
        <v>183</v>
      </c>
      <c r="C189" s="4">
        <f t="shared" si="27"/>
        <v>268</v>
      </c>
      <c r="D189" s="4">
        <f t="shared" si="28"/>
        <v>12272.41</v>
      </c>
      <c r="E189" s="4">
        <f t="shared" si="20"/>
        <v>170.84</v>
      </c>
      <c r="F189" s="7">
        <f t="shared" si="29"/>
        <v>97.16</v>
      </c>
      <c r="G189" s="4"/>
      <c r="H189" s="4">
        <f t="shared" si="18"/>
        <v>0</v>
      </c>
      <c r="I189" s="4">
        <f t="shared" si="30"/>
        <v>12101.57</v>
      </c>
      <c r="J189" s="4">
        <f t="shared" si="31"/>
        <v>48474</v>
      </c>
      <c r="K189" s="4">
        <f t="shared" si="32"/>
        <v>60575.57</v>
      </c>
      <c r="L189" s="1" t="str">
        <f t="shared" si="19"/>
        <v/>
      </c>
      <c r="M189" s="3">
        <v>183</v>
      </c>
    </row>
    <row r="190" spans="2:13" x14ac:dyDescent="0.25">
      <c r="B190" s="3">
        <v>184</v>
      </c>
      <c r="C190" s="4">
        <f t="shared" si="27"/>
        <v>268</v>
      </c>
      <c r="D190" s="4">
        <f t="shared" si="28"/>
        <v>12101.57</v>
      </c>
      <c r="E190" s="4">
        <f t="shared" si="20"/>
        <v>172.2</v>
      </c>
      <c r="F190" s="7">
        <f t="shared" si="29"/>
        <v>95.8</v>
      </c>
      <c r="G190" s="4"/>
      <c r="H190" s="4">
        <f t="shared" si="18"/>
        <v>0</v>
      </c>
      <c r="I190" s="4">
        <f t="shared" si="30"/>
        <v>11929.37</v>
      </c>
      <c r="J190" s="4">
        <f t="shared" si="31"/>
        <v>48742</v>
      </c>
      <c r="K190" s="4">
        <f t="shared" si="32"/>
        <v>60671.37</v>
      </c>
      <c r="L190" s="1" t="str">
        <f t="shared" si="19"/>
        <v/>
      </c>
      <c r="M190" s="3">
        <v>184</v>
      </c>
    </row>
    <row r="191" spans="2:13" x14ac:dyDescent="0.25">
      <c r="B191" s="3">
        <v>185</v>
      </c>
      <c r="C191" s="4">
        <f t="shared" si="27"/>
        <v>268</v>
      </c>
      <c r="D191" s="4">
        <f t="shared" si="28"/>
        <v>11929.37</v>
      </c>
      <c r="E191" s="4">
        <f t="shared" si="20"/>
        <v>173.56</v>
      </c>
      <c r="F191" s="7">
        <f t="shared" si="29"/>
        <v>94.44</v>
      </c>
      <c r="G191" s="4"/>
      <c r="H191" s="4">
        <f t="shared" si="18"/>
        <v>0</v>
      </c>
      <c r="I191" s="4">
        <f t="shared" si="30"/>
        <v>11755.81</v>
      </c>
      <c r="J191" s="4">
        <f t="shared" si="31"/>
        <v>49010</v>
      </c>
      <c r="K191" s="4">
        <f t="shared" si="32"/>
        <v>60765.81</v>
      </c>
      <c r="L191" s="1" t="str">
        <f t="shared" si="19"/>
        <v/>
      </c>
      <c r="M191" s="3">
        <v>185</v>
      </c>
    </row>
    <row r="192" spans="2:13" x14ac:dyDescent="0.25">
      <c r="B192" s="3">
        <v>186</v>
      </c>
      <c r="C192" s="4">
        <f t="shared" si="27"/>
        <v>268</v>
      </c>
      <c r="D192" s="4">
        <f t="shared" si="28"/>
        <v>11755.81</v>
      </c>
      <c r="E192" s="4">
        <f t="shared" si="20"/>
        <v>174.93</v>
      </c>
      <c r="F192" s="7">
        <f t="shared" si="29"/>
        <v>93.07</v>
      </c>
      <c r="G192" s="4"/>
      <c r="H192" s="4">
        <f t="shared" si="18"/>
        <v>0</v>
      </c>
      <c r="I192" s="4">
        <f t="shared" si="30"/>
        <v>11580.88</v>
      </c>
      <c r="J192" s="4">
        <f t="shared" si="31"/>
        <v>49278</v>
      </c>
      <c r="K192" s="4">
        <f t="shared" si="32"/>
        <v>60858.879999999997</v>
      </c>
      <c r="L192" s="1" t="str">
        <f t="shared" si="19"/>
        <v/>
      </c>
      <c r="M192" s="3">
        <v>186</v>
      </c>
    </row>
    <row r="193" spans="2:13" x14ac:dyDescent="0.25">
      <c r="B193" s="3">
        <v>187</v>
      </c>
      <c r="C193" s="4">
        <f t="shared" si="27"/>
        <v>268</v>
      </c>
      <c r="D193" s="4">
        <f t="shared" si="28"/>
        <v>11580.88</v>
      </c>
      <c r="E193" s="4">
        <f t="shared" si="20"/>
        <v>176.32</v>
      </c>
      <c r="F193" s="7">
        <f t="shared" si="29"/>
        <v>91.68</v>
      </c>
      <c r="G193" s="4"/>
      <c r="H193" s="4">
        <f t="shared" si="18"/>
        <v>0</v>
      </c>
      <c r="I193" s="4">
        <f t="shared" si="30"/>
        <v>11404.56</v>
      </c>
      <c r="J193" s="4">
        <f t="shared" si="31"/>
        <v>49546</v>
      </c>
      <c r="K193" s="4">
        <f t="shared" si="32"/>
        <v>60950.559999999998</v>
      </c>
      <c r="L193" s="1" t="str">
        <f t="shared" si="19"/>
        <v/>
      </c>
      <c r="M193" s="3">
        <v>187</v>
      </c>
    </row>
    <row r="194" spans="2:13" x14ac:dyDescent="0.25">
      <c r="B194" s="3">
        <v>188</v>
      </c>
      <c r="C194" s="4">
        <f t="shared" si="27"/>
        <v>268</v>
      </c>
      <c r="D194" s="4">
        <f t="shared" si="28"/>
        <v>11404.56</v>
      </c>
      <c r="E194" s="4">
        <f t="shared" si="20"/>
        <v>177.71</v>
      </c>
      <c r="F194" s="7">
        <f t="shared" si="29"/>
        <v>90.29</v>
      </c>
      <c r="G194" s="4"/>
      <c r="H194" s="4">
        <f t="shared" si="18"/>
        <v>0</v>
      </c>
      <c r="I194" s="4">
        <f t="shared" si="30"/>
        <v>11226.85</v>
      </c>
      <c r="J194" s="4">
        <f t="shared" si="31"/>
        <v>49814</v>
      </c>
      <c r="K194" s="4">
        <f t="shared" si="32"/>
        <v>61040.85</v>
      </c>
      <c r="L194" s="1" t="str">
        <f t="shared" si="19"/>
        <v/>
      </c>
      <c r="M194" s="3">
        <v>188</v>
      </c>
    </row>
    <row r="195" spans="2:13" x14ac:dyDescent="0.25">
      <c r="B195" s="3">
        <v>189</v>
      </c>
      <c r="C195" s="4">
        <f t="shared" si="27"/>
        <v>268</v>
      </c>
      <c r="D195" s="4">
        <f t="shared" si="28"/>
        <v>11226.85</v>
      </c>
      <c r="E195" s="4">
        <f t="shared" si="20"/>
        <v>179.12</v>
      </c>
      <c r="F195" s="7">
        <f t="shared" si="29"/>
        <v>88.88</v>
      </c>
      <c r="G195" s="4"/>
      <c r="H195" s="4">
        <f t="shared" si="18"/>
        <v>0</v>
      </c>
      <c r="I195" s="4">
        <f t="shared" si="30"/>
        <v>11047.73</v>
      </c>
      <c r="J195" s="4">
        <f t="shared" si="31"/>
        <v>50082</v>
      </c>
      <c r="K195" s="4">
        <f t="shared" si="32"/>
        <v>61129.729999999996</v>
      </c>
      <c r="L195" s="1" t="str">
        <f t="shared" si="19"/>
        <v/>
      </c>
      <c r="M195" s="3">
        <v>189</v>
      </c>
    </row>
    <row r="196" spans="2:13" x14ac:dyDescent="0.25">
      <c r="B196" s="3">
        <v>190</v>
      </c>
      <c r="C196" s="4">
        <f t="shared" si="27"/>
        <v>268</v>
      </c>
      <c r="D196" s="4">
        <f t="shared" si="28"/>
        <v>11047.73</v>
      </c>
      <c r="E196" s="4">
        <f t="shared" si="20"/>
        <v>180.54</v>
      </c>
      <c r="F196" s="7">
        <f t="shared" si="29"/>
        <v>87.46</v>
      </c>
      <c r="G196" s="4"/>
      <c r="H196" s="4">
        <f t="shared" si="18"/>
        <v>0</v>
      </c>
      <c r="I196" s="4">
        <f t="shared" si="30"/>
        <v>10867.19</v>
      </c>
      <c r="J196" s="4">
        <f t="shared" si="31"/>
        <v>50350</v>
      </c>
      <c r="K196" s="4">
        <f t="shared" si="32"/>
        <v>61217.19</v>
      </c>
      <c r="L196" s="1" t="str">
        <f t="shared" si="19"/>
        <v/>
      </c>
      <c r="M196" s="3">
        <v>190</v>
      </c>
    </row>
    <row r="197" spans="2:13" x14ac:dyDescent="0.25">
      <c r="B197" s="3">
        <v>191</v>
      </c>
      <c r="C197" s="4">
        <f t="shared" si="27"/>
        <v>268</v>
      </c>
      <c r="D197" s="4">
        <f t="shared" si="28"/>
        <v>10867.19</v>
      </c>
      <c r="E197" s="4">
        <f t="shared" si="20"/>
        <v>181.97</v>
      </c>
      <c r="F197" s="7">
        <f t="shared" si="29"/>
        <v>86.03</v>
      </c>
      <c r="G197" s="4"/>
      <c r="H197" s="4">
        <f t="shared" si="18"/>
        <v>0</v>
      </c>
      <c r="I197" s="4">
        <f t="shared" si="30"/>
        <v>10685.22</v>
      </c>
      <c r="J197" s="4">
        <f t="shared" si="31"/>
        <v>50618</v>
      </c>
      <c r="K197" s="4">
        <f t="shared" si="32"/>
        <v>61303.22</v>
      </c>
      <c r="L197" s="1" t="str">
        <f t="shared" si="19"/>
        <v/>
      </c>
      <c r="M197" s="3">
        <v>191</v>
      </c>
    </row>
    <row r="198" spans="2:13" x14ac:dyDescent="0.25">
      <c r="B198" s="3">
        <v>192</v>
      </c>
      <c r="C198" s="4">
        <f t="shared" si="27"/>
        <v>268</v>
      </c>
      <c r="D198" s="4">
        <f t="shared" si="28"/>
        <v>10685.22</v>
      </c>
      <c r="E198" s="4">
        <f t="shared" si="20"/>
        <v>183.41</v>
      </c>
      <c r="F198" s="7">
        <f t="shared" si="29"/>
        <v>84.59</v>
      </c>
      <c r="G198" s="4"/>
      <c r="H198" s="4">
        <f t="shared" ref="H198:H246" si="33">IF($B198=0,-Loan_Amount/2,0)+
IF($B198=PTO_Month,-Loan_Amount/2,0)</f>
        <v>0</v>
      </c>
      <c r="I198" s="4">
        <f t="shared" si="30"/>
        <v>10501.81</v>
      </c>
      <c r="J198" s="4">
        <f t="shared" si="31"/>
        <v>50886</v>
      </c>
      <c r="K198" s="4">
        <f t="shared" si="32"/>
        <v>61387.81</v>
      </c>
      <c r="L198" s="1" t="str">
        <f t="shared" ref="L198:L246" si="34">IF(AND(PTO_Month=$B198,PTO_Month=0),"Disbursement of all loan proceeds to contractor upon obtaining PTO",IF($B198=PTO_Month,"Disbursement of second 50% of loan proceeds to contractor upon obtaining PTO",IF($B198=Addl_Payment_Month,"Borrower makes optional additional principal payment and reamortizes the loan","")))</f>
        <v/>
      </c>
      <c r="M198" s="3">
        <v>192</v>
      </c>
    </row>
    <row r="199" spans="2:13" x14ac:dyDescent="0.25">
      <c r="B199" s="3">
        <v>193</v>
      </c>
      <c r="C199" s="4">
        <f t="shared" si="27"/>
        <v>268</v>
      </c>
      <c r="D199" s="4">
        <f t="shared" si="28"/>
        <v>10501.81</v>
      </c>
      <c r="E199" s="4">
        <f t="shared" ref="E199:E246" si="35">IFERROR(ROUND(
IF($B199 &lt;= Int_Only_Term, Phase1_Payment_Amount - $F199,
 MIN($I198, Phase4_Payment_Amount - $F199)),2),"ERROR")</f>
        <v>184.86</v>
      </c>
      <c r="F199" s="7">
        <f t="shared" si="29"/>
        <v>83.14</v>
      </c>
      <c r="G199" s="4"/>
      <c r="H199" s="4">
        <f t="shared" si="33"/>
        <v>0</v>
      </c>
      <c r="I199" s="4">
        <f t="shared" si="30"/>
        <v>10316.950000000001</v>
      </c>
      <c r="J199" s="4">
        <f t="shared" si="31"/>
        <v>51154</v>
      </c>
      <c r="K199" s="4">
        <f t="shared" si="32"/>
        <v>61470.95</v>
      </c>
      <c r="L199" s="1" t="str">
        <f t="shared" si="34"/>
        <v/>
      </c>
      <c r="M199" s="3">
        <v>193</v>
      </c>
    </row>
    <row r="200" spans="2:13" x14ac:dyDescent="0.25">
      <c r="B200" s="3">
        <v>194</v>
      </c>
      <c r="C200" s="4">
        <f t="shared" si="27"/>
        <v>268</v>
      </c>
      <c r="D200" s="4">
        <f t="shared" si="28"/>
        <v>10316.950000000001</v>
      </c>
      <c r="E200" s="4">
        <f t="shared" si="35"/>
        <v>186.32</v>
      </c>
      <c r="F200" s="7">
        <f t="shared" si="29"/>
        <v>81.680000000000007</v>
      </c>
      <c r="G200" s="4"/>
      <c r="H200" s="4">
        <f t="shared" si="33"/>
        <v>0</v>
      </c>
      <c r="I200" s="4">
        <f t="shared" si="30"/>
        <v>10130.629999999999</v>
      </c>
      <c r="J200" s="4">
        <f t="shared" si="31"/>
        <v>51422</v>
      </c>
      <c r="K200" s="4">
        <f t="shared" si="32"/>
        <v>61552.63</v>
      </c>
      <c r="L200" s="1" t="str">
        <f t="shared" si="34"/>
        <v/>
      </c>
      <c r="M200" s="3">
        <v>194</v>
      </c>
    </row>
    <row r="201" spans="2:13" x14ac:dyDescent="0.25">
      <c r="B201" s="3">
        <v>195</v>
      </c>
      <c r="C201" s="4">
        <f t="shared" si="27"/>
        <v>268</v>
      </c>
      <c r="D201" s="4">
        <f t="shared" si="28"/>
        <v>10130.629999999999</v>
      </c>
      <c r="E201" s="4">
        <f t="shared" si="35"/>
        <v>187.8</v>
      </c>
      <c r="F201" s="7">
        <f t="shared" si="29"/>
        <v>80.2</v>
      </c>
      <c r="G201" s="4"/>
      <c r="H201" s="4">
        <f t="shared" si="33"/>
        <v>0</v>
      </c>
      <c r="I201" s="4">
        <f t="shared" si="30"/>
        <v>9942.83</v>
      </c>
      <c r="J201" s="4">
        <f t="shared" si="31"/>
        <v>51690</v>
      </c>
      <c r="K201" s="4">
        <f t="shared" si="32"/>
        <v>61632.83</v>
      </c>
      <c r="L201" s="1" t="str">
        <f t="shared" si="34"/>
        <v/>
      </c>
      <c r="M201" s="3">
        <v>195</v>
      </c>
    </row>
    <row r="202" spans="2:13" x14ac:dyDescent="0.25">
      <c r="B202" s="3">
        <v>196</v>
      </c>
      <c r="C202" s="4">
        <f t="shared" si="27"/>
        <v>268</v>
      </c>
      <c r="D202" s="4">
        <f t="shared" si="28"/>
        <v>9942.83</v>
      </c>
      <c r="E202" s="4">
        <f t="shared" si="35"/>
        <v>189.29</v>
      </c>
      <c r="F202" s="7">
        <f t="shared" si="29"/>
        <v>78.709999999999994</v>
      </c>
      <c r="G202" s="4"/>
      <c r="H202" s="4">
        <f t="shared" si="33"/>
        <v>0</v>
      </c>
      <c r="I202" s="4">
        <f t="shared" si="30"/>
        <v>9753.5400000000009</v>
      </c>
      <c r="J202" s="4">
        <f t="shared" si="31"/>
        <v>51958</v>
      </c>
      <c r="K202" s="4">
        <f t="shared" si="32"/>
        <v>61711.54</v>
      </c>
      <c r="L202" s="1" t="str">
        <f t="shared" si="34"/>
        <v/>
      </c>
      <c r="M202" s="3">
        <v>196</v>
      </c>
    </row>
    <row r="203" spans="2:13" x14ac:dyDescent="0.25">
      <c r="B203" s="3">
        <v>197</v>
      </c>
      <c r="C203" s="4">
        <f t="shared" si="27"/>
        <v>268</v>
      </c>
      <c r="D203" s="4">
        <f t="shared" si="28"/>
        <v>9753.5400000000009</v>
      </c>
      <c r="E203" s="4">
        <f t="shared" si="35"/>
        <v>190.78</v>
      </c>
      <c r="F203" s="7">
        <f t="shared" si="29"/>
        <v>77.22</v>
      </c>
      <c r="G203" s="4"/>
      <c r="H203" s="4">
        <f t="shared" si="33"/>
        <v>0</v>
      </c>
      <c r="I203" s="4">
        <f t="shared" si="30"/>
        <v>9562.76</v>
      </c>
      <c r="J203" s="4">
        <f t="shared" si="31"/>
        <v>52226</v>
      </c>
      <c r="K203" s="4">
        <f t="shared" si="32"/>
        <v>61788.76</v>
      </c>
      <c r="L203" s="1" t="str">
        <f t="shared" si="34"/>
        <v/>
      </c>
      <c r="M203" s="3">
        <v>197</v>
      </c>
    </row>
    <row r="204" spans="2:13" x14ac:dyDescent="0.25">
      <c r="B204" s="3">
        <v>198</v>
      </c>
      <c r="C204" s="4">
        <f t="shared" si="27"/>
        <v>268</v>
      </c>
      <c r="D204" s="4">
        <f t="shared" si="28"/>
        <v>9562.76</v>
      </c>
      <c r="E204" s="4">
        <f t="shared" si="35"/>
        <v>192.29</v>
      </c>
      <c r="F204" s="7">
        <f t="shared" si="29"/>
        <v>75.709999999999994</v>
      </c>
      <c r="G204" s="4"/>
      <c r="H204" s="4">
        <f t="shared" si="33"/>
        <v>0</v>
      </c>
      <c r="I204" s="4">
        <f t="shared" si="30"/>
        <v>9370.4699999999993</v>
      </c>
      <c r="J204" s="4">
        <f t="shared" si="31"/>
        <v>52494</v>
      </c>
      <c r="K204" s="4">
        <f t="shared" si="32"/>
        <v>61864.47</v>
      </c>
      <c r="L204" s="1" t="str">
        <f t="shared" si="34"/>
        <v/>
      </c>
      <c r="M204" s="3">
        <v>198</v>
      </c>
    </row>
    <row r="205" spans="2:13" x14ac:dyDescent="0.25">
      <c r="B205" s="3">
        <v>199</v>
      </c>
      <c r="C205" s="4">
        <f t="shared" si="27"/>
        <v>268</v>
      </c>
      <c r="D205" s="4">
        <f t="shared" si="28"/>
        <v>9370.4699999999993</v>
      </c>
      <c r="E205" s="4">
        <f t="shared" si="35"/>
        <v>193.82</v>
      </c>
      <c r="F205" s="7">
        <f t="shared" si="29"/>
        <v>74.180000000000007</v>
      </c>
      <c r="G205" s="4"/>
      <c r="H205" s="4">
        <f t="shared" si="33"/>
        <v>0</v>
      </c>
      <c r="I205" s="4">
        <f t="shared" si="30"/>
        <v>9176.65</v>
      </c>
      <c r="J205" s="4">
        <f t="shared" si="31"/>
        <v>52762</v>
      </c>
      <c r="K205" s="4">
        <f t="shared" si="32"/>
        <v>61938.65</v>
      </c>
      <c r="L205" s="1" t="str">
        <f t="shared" si="34"/>
        <v/>
      </c>
      <c r="M205" s="3">
        <v>199</v>
      </c>
    </row>
    <row r="206" spans="2:13" x14ac:dyDescent="0.25">
      <c r="B206" s="3">
        <v>200</v>
      </c>
      <c r="C206" s="4">
        <f t="shared" si="27"/>
        <v>268</v>
      </c>
      <c r="D206" s="4">
        <f t="shared" si="28"/>
        <v>9176.65</v>
      </c>
      <c r="E206" s="4">
        <f t="shared" si="35"/>
        <v>195.35</v>
      </c>
      <c r="F206" s="7">
        <f t="shared" si="29"/>
        <v>72.650000000000006</v>
      </c>
      <c r="G206" s="4"/>
      <c r="H206" s="4">
        <f t="shared" si="33"/>
        <v>0</v>
      </c>
      <c r="I206" s="4">
        <f t="shared" si="30"/>
        <v>8981.2999999999993</v>
      </c>
      <c r="J206" s="4">
        <f t="shared" si="31"/>
        <v>53030</v>
      </c>
      <c r="K206" s="4">
        <f t="shared" si="32"/>
        <v>62011.3</v>
      </c>
      <c r="L206" s="1" t="str">
        <f t="shared" si="34"/>
        <v/>
      </c>
      <c r="M206" s="3">
        <v>200</v>
      </c>
    </row>
    <row r="207" spans="2:13" x14ac:dyDescent="0.25">
      <c r="B207" s="3">
        <v>201</v>
      </c>
      <c r="C207" s="4">
        <f t="shared" si="27"/>
        <v>268</v>
      </c>
      <c r="D207" s="4">
        <f t="shared" si="28"/>
        <v>8981.2999999999993</v>
      </c>
      <c r="E207" s="4">
        <f t="shared" si="35"/>
        <v>196.9</v>
      </c>
      <c r="F207" s="7">
        <f t="shared" si="29"/>
        <v>71.099999999999994</v>
      </c>
      <c r="G207" s="4"/>
      <c r="H207" s="4">
        <f t="shared" si="33"/>
        <v>0</v>
      </c>
      <c r="I207" s="4">
        <f t="shared" si="30"/>
        <v>8784.4</v>
      </c>
      <c r="J207" s="4">
        <f t="shared" si="31"/>
        <v>53298</v>
      </c>
      <c r="K207" s="4">
        <f t="shared" si="32"/>
        <v>62082.400000000001</v>
      </c>
      <c r="L207" s="1" t="str">
        <f t="shared" si="34"/>
        <v/>
      </c>
      <c r="M207" s="3">
        <v>201</v>
      </c>
    </row>
    <row r="208" spans="2:13" x14ac:dyDescent="0.25">
      <c r="B208" s="3">
        <v>202</v>
      </c>
      <c r="C208" s="4">
        <f t="shared" si="27"/>
        <v>268</v>
      </c>
      <c r="D208" s="4">
        <f t="shared" si="28"/>
        <v>8784.4</v>
      </c>
      <c r="E208" s="4">
        <f t="shared" si="35"/>
        <v>198.46</v>
      </c>
      <c r="F208" s="7">
        <f t="shared" si="29"/>
        <v>69.540000000000006</v>
      </c>
      <c r="G208" s="4"/>
      <c r="H208" s="4">
        <f t="shared" si="33"/>
        <v>0</v>
      </c>
      <c r="I208" s="4">
        <f t="shared" si="30"/>
        <v>8585.94</v>
      </c>
      <c r="J208" s="4">
        <f t="shared" si="31"/>
        <v>53566</v>
      </c>
      <c r="K208" s="4">
        <f t="shared" si="32"/>
        <v>62151.94</v>
      </c>
      <c r="L208" s="1" t="str">
        <f t="shared" si="34"/>
        <v/>
      </c>
      <c r="M208" s="3">
        <v>202</v>
      </c>
    </row>
    <row r="209" spans="2:13" x14ac:dyDescent="0.25">
      <c r="B209" s="3">
        <v>203</v>
      </c>
      <c r="C209" s="4">
        <f t="shared" si="27"/>
        <v>268</v>
      </c>
      <c r="D209" s="4">
        <f t="shared" si="28"/>
        <v>8585.94</v>
      </c>
      <c r="E209" s="4">
        <f t="shared" si="35"/>
        <v>200.03</v>
      </c>
      <c r="F209" s="7">
        <f t="shared" si="29"/>
        <v>67.97</v>
      </c>
      <c r="G209" s="4"/>
      <c r="H209" s="4">
        <f t="shared" si="33"/>
        <v>0</v>
      </c>
      <c r="I209" s="4">
        <f t="shared" si="30"/>
        <v>8385.91</v>
      </c>
      <c r="J209" s="4">
        <f t="shared" si="31"/>
        <v>53834</v>
      </c>
      <c r="K209" s="4">
        <f t="shared" si="32"/>
        <v>62219.91</v>
      </c>
      <c r="L209" s="1" t="str">
        <f t="shared" si="34"/>
        <v/>
      </c>
      <c r="M209" s="3">
        <v>203</v>
      </c>
    </row>
    <row r="210" spans="2:13" x14ac:dyDescent="0.25">
      <c r="B210" s="3">
        <v>204</v>
      </c>
      <c r="C210" s="4">
        <f t="shared" si="27"/>
        <v>268</v>
      </c>
      <c r="D210" s="4">
        <f t="shared" si="28"/>
        <v>8385.91</v>
      </c>
      <c r="E210" s="4">
        <f t="shared" si="35"/>
        <v>201.61</v>
      </c>
      <c r="F210" s="7">
        <f t="shared" si="29"/>
        <v>66.39</v>
      </c>
      <c r="G210" s="4"/>
      <c r="H210" s="4">
        <f t="shared" si="33"/>
        <v>0</v>
      </c>
      <c r="I210" s="4">
        <f t="shared" si="30"/>
        <v>8184.3</v>
      </c>
      <c r="J210" s="4">
        <f t="shared" si="31"/>
        <v>54102</v>
      </c>
      <c r="K210" s="4">
        <f t="shared" si="32"/>
        <v>62286.3</v>
      </c>
      <c r="L210" s="1" t="str">
        <f t="shared" si="34"/>
        <v/>
      </c>
      <c r="M210" s="3">
        <v>204</v>
      </c>
    </row>
    <row r="211" spans="2:13" x14ac:dyDescent="0.25">
      <c r="B211" s="3">
        <v>205</v>
      </c>
      <c r="C211" s="4">
        <f t="shared" si="27"/>
        <v>268</v>
      </c>
      <c r="D211" s="4">
        <f t="shared" si="28"/>
        <v>8184.3</v>
      </c>
      <c r="E211" s="4">
        <f t="shared" si="35"/>
        <v>203.21</v>
      </c>
      <c r="F211" s="7">
        <f t="shared" si="29"/>
        <v>64.790000000000006</v>
      </c>
      <c r="G211" s="4"/>
      <c r="H211" s="4">
        <f t="shared" si="33"/>
        <v>0</v>
      </c>
      <c r="I211" s="4">
        <f t="shared" si="30"/>
        <v>7981.09</v>
      </c>
      <c r="J211" s="4">
        <f t="shared" si="31"/>
        <v>54370</v>
      </c>
      <c r="K211" s="4">
        <f t="shared" si="32"/>
        <v>62351.09</v>
      </c>
      <c r="L211" s="1" t="str">
        <f t="shared" si="34"/>
        <v/>
      </c>
      <c r="M211" s="3">
        <v>205</v>
      </c>
    </row>
    <row r="212" spans="2:13" x14ac:dyDescent="0.25">
      <c r="B212" s="3">
        <v>206</v>
      </c>
      <c r="C212" s="4">
        <f t="shared" si="27"/>
        <v>268</v>
      </c>
      <c r="D212" s="4">
        <f t="shared" si="28"/>
        <v>7981.09</v>
      </c>
      <c r="E212" s="4">
        <f t="shared" si="35"/>
        <v>204.82</v>
      </c>
      <c r="F212" s="7">
        <f t="shared" si="29"/>
        <v>63.18</v>
      </c>
      <c r="G212" s="4"/>
      <c r="H212" s="4">
        <f t="shared" si="33"/>
        <v>0</v>
      </c>
      <c r="I212" s="4">
        <f t="shared" si="30"/>
        <v>7776.27</v>
      </c>
      <c r="J212" s="4">
        <f t="shared" si="31"/>
        <v>54638</v>
      </c>
      <c r="K212" s="4">
        <f t="shared" si="32"/>
        <v>62414.270000000004</v>
      </c>
      <c r="L212" s="1" t="str">
        <f t="shared" si="34"/>
        <v/>
      </c>
      <c r="M212" s="3">
        <v>206</v>
      </c>
    </row>
    <row r="213" spans="2:13" x14ac:dyDescent="0.25">
      <c r="B213" s="3">
        <v>207</v>
      </c>
      <c r="C213" s="4">
        <f t="shared" si="27"/>
        <v>268</v>
      </c>
      <c r="D213" s="4">
        <f t="shared" si="28"/>
        <v>7776.27</v>
      </c>
      <c r="E213" s="4">
        <f t="shared" si="35"/>
        <v>206.44</v>
      </c>
      <c r="F213" s="7">
        <f t="shared" si="29"/>
        <v>61.56</v>
      </c>
      <c r="G213" s="4"/>
      <c r="H213" s="4">
        <f t="shared" si="33"/>
        <v>0</v>
      </c>
      <c r="I213" s="4">
        <f t="shared" si="30"/>
        <v>7569.83</v>
      </c>
      <c r="J213" s="4">
        <f t="shared" si="31"/>
        <v>54906</v>
      </c>
      <c r="K213" s="4">
        <f t="shared" si="32"/>
        <v>62475.83</v>
      </c>
      <c r="L213" s="1" t="str">
        <f t="shared" si="34"/>
        <v/>
      </c>
      <c r="M213" s="3">
        <v>207</v>
      </c>
    </row>
    <row r="214" spans="2:13" x14ac:dyDescent="0.25">
      <c r="B214" s="3">
        <v>208</v>
      </c>
      <c r="C214" s="4">
        <f t="shared" si="27"/>
        <v>268</v>
      </c>
      <c r="D214" s="4">
        <f t="shared" si="28"/>
        <v>7569.83</v>
      </c>
      <c r="E214" s="4">
        <f t="shared" si="35"/>
        <v>208.07</v>
      </c>
      <c r="F214" s="7">
        <f t="shared" si="29"/>
        <v>59.93</v>
      </c>
      <c r="G214" s="4"/>
      <c r="H214" s="4">
        <f t="shared" si="33"/>
        <v>0</v>
      </c>
      <c r="I214" s="4">
        <f t="shared" si="30"/>
        <v>7361.76</v>
      </c>
      <c r="J214" s="4">
        <f t="shared" si="31"/>
        <v>55174</v>
      </c>
      <c r="K214" s="4">
        <f t="shared" si="32"/>
        <v>62535.76</v>
      </c>
      <c r="L214" s="1" t="str">
        <f t="shared" si="34"/>
        <v/>
      </c>
      <c r="M214" s="3">
        <v>208</v>
      </c>
    </row>
    <row r="215" spans="2:13" x14ac:dyDescent="0.25">
      <c r="B215" s="3">
        <v>209</v>
      </c>
      <c r="C215" s="4">
        <f t="shared" ref="C215:C246" si="36">E215+F215</f>
        <v>268</v>
      </c>
      <c r="D215" s="4">
        <f t="shared" ref="D215:D246" si="37">I214</f>
        <v>7361.76</v>
      </c>
      <c r="E215" s="4">
        <f t="shared" si="35"/>
        <v>209.72</v>
      </c>
      <c r="F215" s="7">
        <f t="shared" ref="F215:F246" si="38">IFERROR(ROUND(D215*Loan_Rate/12,2),"ERROR")</f>
        <v>58.28</v>
      </c>
      <c r="G215" s="4"/>
      <c r="H215" s="4">
        <f t="shared" si="33"/>
        <v>0</v>
      </c>
      <c r="I215" s="4">
        <f t="shared" ref="I215:I246" si="39">ROUND(D215-E215-G215-H215,2)</f>
        <v>7152.04</v>
      </c>
      <c r="J215" s="4">
        <f t="shared" ref="J215:J246" si="40">IF(C215=0,,SUM(E215:G215)+J214)</f>
        <v>55442</v>
      </c>
      <c r="K215" s="4">
        <f t="shared" ref="K215:K246" si="41">I215+J215</f>
        <v>62594.04</v>
      </c>
      <c r="L215" s="1" t="str">
        <f t="shared" si="34"/>
        <v/>
      </c>
      <c r="M215" s="3">
        <v>209</v>
      </c>
    </row>
    <row r="216" spans="2:13" x14ac:dyDescent="0.25">
      <c r="B216" s="3">
        <v>210</v>
      </c>
      <c r="C216" s="4">
        <f t="shared" si="36"/>
        <v>268</v>
      </c>
      <c r="D216" s="4">
        <f t="shared" si="37"/>
        <v>7152.04</v>
      </c>
      <c r="E216" s="4">
        <f t="shared" si="35"/>
        <v>211.38</v>
      </c>
      <c r="F216" s="7">
        <f t="shared" si="38"/>
        <v>56.62</v>
      </c>
      <c r="G216" s="4"/>
      <c r="H216" s="4">
        <f t="shared" si="33"/>
        <v>0</v>
      </c>
      <c r="I216" s="4">
        <f t="shared" si="39"/>
        <v>6940.66</v>
      </c>
      <c r="J216" s="4">
        <f t="shared" si="40"/>
        <v>55710</v>
      </c>
      <c r="K216" s="4">
        <f t="shared" si="41"/>
        <v>62650.66</v>
      </c>
      <c r="L216" s="1" t="str">
        <f t="shared" si="34"/>
        <v/>
      </c>
      <c r="M216" s="3">
        <v>210</v>
      </c>
    </row>
    <row r="217" spans="2:13" x14ac:dyDescent="0.25">
      <c r="B217" s="3">
        <v>211</v>
      </c>
      <c r="C217" s="4">
        <f t="shared" si="36"/>
        <v>268</v>
      </c>
      <c r="D217" s="4">
        <f t="shared" si="37"/>
        <v>6940.66</v>
      </c>
      <c r="E217" s="4">
        <f t="shared" si="35"/>
        <v>213.05</v>
      </c>
      <c r="F217" s="7">
        <f t="shared" si="38"/>
        <v>54.95</v>
      </c>
      <c r="G217" s="4"/>
      <c r="H217" s="4">
        <f t="shared" si="33"/>
        <v>0</v>
      </c>
      <c r="I217" s="4">
        <f t="shared" si="39"/>
        <v>6727.61</v>
      </c>
      <c r="J217" s="4">
        <f t="shared" si="40"/>
        <v>55978</v>
      </c>
      <c r="K217" s="4">
        <f t="shared" si="41"/>
        <v>62705.61</v>
      </c>
      <c r="L217" s="1" t="str">
        <f t="shared" si="34"/>
        <v/>
      </c>
      <c r="M217" s="3">
        <v>211</v>
      </c>
    </row>
    <row r="218" spans="2:13" x14ac:dyDescent="0.25">
      <c r="B218" s="3">
        <v>212</v>
      </c>
      <c r="C218" s="4">
        <f t="shared" si="36"/>
        <v>268</v>
      </c>
      <c r="D218" s="4">
        <f t="shared" si="37"/>
        <v>6727.61</v>
      </c>
      <c r="E218" s="4">
        <f t="shared" si="35"/>
        <v>214.74</v>
      </c>
      <c r="F218" s="7">
        <f t="shared" si="38"/>
        <v>53.26</v>
      </c>
      <c r="G218" s="4"/>
      <c r="H218" s="4">
        <f t="shared" si="33"/>
        <v>0</v>
      </c>
      <c r="I218" s="4">
        <f t="shared" si="39"/>
        <v>6512.87</v>
      </c>
      <c r="J218" s="4">
        <f t="shared" si="40"/>
        <v>56246</v>
      </c>
      <c r="K218" s="4">
        <f t="shared" si="41"/>
        <v>62758.87</v>
      </c>
      <c r="L218" s="1" t="str">
        <f t="shared" si="34"/>
        <v/>
      </c>
      <c r="M218" s="3">
        <v>212</v>
      </c>
    </row>
    <row r="219" spans="2:13" x14ac:dyDescent="0.25">
      <c r="B219" s="3">
        <v>213</v>
      </c>
      <c r="C219" s="4">
        <f t="shared" si="36"/>
        <v>268</v>
      </c>
      <c r="D219" s="4">
        <f t="shared" si="37"/>
        <v>6512.87</v>
      </c>
      <c r="E219" s="4">
        <f t="shared" si="35"/>
        <v>216.44</v>
      </c>
      <c r="F219" s="7">
        <f t="shared" si="38"/>
        <v>51.56</v>
      </c>
      <c r="G219" s="4"/>
      <c r="H219" s="4">
        <f t="shared" si="33"/>
        <v>0</v>
      </c>
      <c r="I219" s="4">
        <f t="shared" si="39"/>
        <v>6296.43</v>
      </c>
      <c r="J219" s="4">
        <f t="shared" si="40"/>
        <v>56514</v>
      </c>
      <c r="K219" s="4">
        <f t="shared" si="41"/>
        <v>62810.43</v>
      </c>
      <c r="L219" s="1" t="str">
        <f t="shared" si="34"/>
        <v/>
      </c>
      <c r="M219" s="3">
        <v>213</v>
      </c>
    </row>
    <row r="220" spans="2:13" x14ac:dyDescent="0.25">
      <c r="B220" s="3">
        <v>214</v>
      </c>
      <c r="C220" s="4">
        <f t="shared" si="36"/>
        <v>268</v>
      </c>
      <c r="D220" s="4">
        <f t="shared" si="37"/>
        <v>6296.43</v>
      </c>
      <c r="E220" s="4">
        <f t="shared" si="35"/>
        <v>218.15</v>
      </c>
      <c r="F220" s="7">
        <f t="shared" si="38"/>
        <v>49.85</v>
      </c>
      <c r="G220" s="4"/>
      <c r="H220" s="4">
        <f t="shared" si="33"/>
        <v>0</v>
      </c>
      <c r="I220" s="4">
        <f t="shared" si="39"/>
        <v>6078.28</v>
      </c>
      <c r="J220" s="4">
        <f t="shared" si="40"/>
        <v>56782</v>
      </c>
      <c r="K220" s="4">
        <f t="shared" si="41"/>
        <v>62860.28</v>
      </c>
      <c r="L220" s="1" t="str">
        <f t="shared" si="34"/>
        <v/>
      </c>
      <c r="M220" s="3">
        <v>214</v>
      </c>
    </row>
    <row r="221" spans="2:13" x14ac:dyDescent="0.25">
      <c r="B221" s="3">
        <v>215</v>
      </c>
      <c r="C221" s="4">
        <f t="shared" si="36"/>
        <v>268</v>
      </c>
      <c r="D221" s="4">
        <f t="shared" si="37"/>
        <v>6078.28</v>
      </c>
      <c r="E221" s="4">
        <f t="shared" si="35"/>
        <v>219.88</v>
      </c>
      <c r="F221" s="7">
        <f t="shared" si="38"/>
        <v>48.12</v>
      </c>
      <c r="G221" s="4"/>
      <c r="H221" s="4">
        <f t="shared" si="33"/>
        <v>0</v>
      </c>
      <c r="I221" s="4">
        <f t="shared" si="39"/>
        <v>5858.4</v>
      </c>
      <c r="J221" s="4">
        <f t="shared" si="40"/>
        <v>57050</v>
      </c>
      <c r="K221" s="4">
        <f t="shared" si="41"/>
        <v>62908.4</v>
      </c>
      <c r="L221" s="1" t="str">
        <f t="shared" si="34"/>
        <v/>
      </c>
      <c r="M221" s="3">
        <v>215</v>
      </c>
    </row>
    <row r="222" spans="2:13" x14ac:dyDescent="0.25">
      <c r="B222" s="3">
        <v>216</v>
      </c>
      <c r="C222" s="4">
        <f t="shared" si="36"/>
        <v>268</v>
      </c>
      <c r="D222" s="4">
        <f t="shared" si="37"/>
        <v>5858.4</v>
      </c>
      <c r="E222" s="4">
        <f t="shared" si="35"/>
        <v>221.62</v>
      </c>
      <c r="F222" s="7">
        <f t="shared" si="38"/>
        <v>46.38</v>
      </c>
      <c r="G222" s="4"/>
      <c r="H222" s="4">
        <f t="shared" si="33"/>
        <v>0</v>
      </c>
      <c r="I222" s="4">
        <f t="shared" si="39"/>
        <v>5636.78</v>
      </c>
      <c r="J222" s="4">
        <f t="shared" si="40"/>
        <v>57318</v>
      </c>
      <c r="K222" s="4">
        <f t="shared" si="41"/>
        <v>62954.78</v>
      </c>
      <c r="L222" s="1" t="str">
        <f t="shared" si="34"/>
        <v/>
      </c>
      <c r="M222" s="3">
        <v>216</v>
      </c>
    </row>
    <row r="223" spans="2:13" x14ac:dyDescent="0.25">
      <c r="B223" s="3">
        <v>217</v>
      </c>
      <c r="C223" s="4">
        <f t="shared" si="36"/>
        <v>268</v>
      </c>
      <c r="D223" s="4">
        <f t="shared" si="37"/>
        <v>5636.78</v>
      </c>
      <c r="E223" s="4">
        <f t="shared" si="35"/>
        <v>223.38</v>
      </c>
      <c r="F223" s="7">
        <f t="shared" si="38"/>
        <v>44.62</v>
      </c>
      <c r="G223" s="4"/>
      <c r="H223" s="4">
        <f t="shared" si="33"/>
        <v>0</v>
      </c>
      <c r="I223" s="4">
        <f t="shared" si="39"/>
        <v>5413.4</v>
      </c>
      <c r="J223" s="4">
        <f t="shared" si="40"/>
        <v>57586</v>
      </c>
      <c r="K223" s="4">
        <f t="shared" si="41"/>
        <v>62999.4</v>
      </c>
      <c r="L223" s="1" t="str">
        <f t="shared" si="34"/>
        <v/>
      </c>
      <c r="M223" s="3">
        <v>217</v>
      </c>
    </row>
    <row r="224" spans="2:13" x14ac:dyDescent="0.25">
      <c r="B224" s="3">
        <v>218</v>
      </c>
      <c r="C224" s="4">
        <f t="shared" si="36"/>
        <v>268</v>
      </c>
      <c r="D224" s="4">
        <f t="shared" si="37"/>
        <v>5413.4</v>
      </c>
      <c r="E224" s="4">
        <f t="shared" si="35"/>
        <v>225.14</v>
      </c>
      <c r="F224" s="7">
        <f t="shared" si="38"/>
        <v>42.86</v>
      </c>
      <c r="G224" s="4"/>
      <c r="H224" s="4">
        <f t="shared" si="33"/>
        <v>0</v>
      </c>
      <c r="I224" s="4">
        <f t="shared" si="39"/>
        <v>5188.26</v>
      </c>
      <c r="J224" s="4">
        <f t="shared" si="40"/>
        <v>57854</v>
      </c>
      <c r="K224" s="4">
        <f t="shared" si="41"/>
        <v>63042.26</v>
      </c>
      <c r="L224" s="1" t="str">
        <f t="shared" si="34"/>
        <v/>
      </c>
      <c r="M224" s="3">
        <v>218</v>
      </c>
    </row>
    <row r="225" spans="2:13" x14ac:dyDescent="0.25">
      <c r="B225" s="3">
        <v>219</v>
      </c>
      <c r="C225" s="4">
        <f t="shared" si="36"/>
        <v>268</v>
      </c>
      <c r="D225" s="4">
        <f t="shared" si="37"/>
        <v>5188.26</v>
      </c>
      <c r="E225" s="4">
        <f t="shared" si="35"/>
        <v>226.93</v>
      </c>
      <c r="F225" s="7">
        <f t="shared" si="38"/>
        <v>41.07</v>
      </c>
      <c r="G225" s="4"/>
      <c r="H225" s="4">
        <f t="shared" si="33"/>
        <v>0</v>
      </c>
      <c r="I225" s="4">
        <f t="shared" si="39"/>
        <v>4961.33</v>
      </c>
      <c r="J225" s="4">
        <f t="shared" si="40"/>
        <v>58122</v>
      </c>
      <c r="K225" s="4">
        <f t="shared" si="41"/>
        <v>63083.33</v>
      </c>
      <c r="L225" s="1" t="str">
        <f t="shared" si="34"/>
        <v/>
      </c>
      <c r="M225" s="3">
        <v>219</v>
      </c>
    </row>
    <row r="226" spans="2:13" x14ac:dyDescent="0.25">
      <c r="B226" s="3">
        <v>220</v>
      </c>
      <c r="C226" s="4">
        <f t="shared" si="36"/>
        <v>268</v>
      </c>
      <c r="D226" s="4">
        <f t="shared" si="37"/>
        <v>4961.33</v>
      </c>
      <c r="E226" s="4">
        <f t="shared" si="35"/>
        <v>228.72</v>
      </c>
      <c r="F226" s="7">
        <f t="shared" si="38"/>
        <v>39.28</v>
      </c>
      <c r="G226" s="4"/>
      <c r="H226" s="4">
        <f t="shared" si="33"/>
        <v>0</v>
      </c>
      <c r="I226" s="4">
        <f t="shared" si="39"/>
        <v>4732.6099999999997</v>
      </c>
      <c r="J226" s="4">
        <f t="shared" si="40"/>
        <v>58390</v>
      </c>
      <c r="K226" s="4">
        <f t="shared" si="41"/>
        <v>63122.61</v>
      </c>
      <c r="L226" s="1" t="str">
        <f t="shared" si="34"/>
        <v/>
      </c>
      <c r="M226" s="3">
        <v>220</v>
      </c>
    </row>
    <row r="227" spans="2:13" x14ac:dyDescent="0.25">
      <c r="B227" s="3">
        <v>221</v>
      </c>
      <c r="C227" s="4">
        <f t="shared" si="36"/>
        <v>268</v>
      </c>
      <c r="D227" s="4">
        <f t="shared" si="37"/>
        <v>4732.6099999999997</v>
      </c>
      <c r="E227" s="4">
        <f t="shared" si="35"/>
        <v>230.53</v>
      </c>
      <c r="F227" s="7">
        <f t="shared" si="38"/>
        <v>37.47</v>
      </c>
      <c r="G227" s="4"/>
      <c r="H227" s="4">
        <f t="shared" si="33"/>
        <v>0</v>
      </c>
      <c r="I227" s="4">
        <f t="shared" si="39"/>
        <v>4502.08</v>
      </c>
      <c r="J227" s="4">
        <f t="shared" si="40"/>
        <v>58658</v>
      </c>
      <c r="K227" s="4">
        <f t="shared" si="41"/>
        <v>63160.08</v>
      </c>
      <c r="L227" s="1" t="str">
        <f t="shared" si="34"/>
        <v/>
      </c>
      <c r="M227" s="3">
        <v>221</v>
      </c>
    </row>
    <row r="228" spans="2:13" x14ac:dyDescent="0.25">
      <c r="B228" s="3">
        <v>222</v>
      </c>
      <c r="C228" s="4">
        <f t="shared" si="36"/>
        <v>268</v>
      </c>
      <c r="D228" s="4">
        <f t="shared" si="37"/>
        <v>4502.08</v>
      </c>
      <c r="E228" s="4">
        <f t="shared" si="35"/>
        <v>232.36</v>
      </c>
      <c r="F228" s="7">
        <f t="shared" si="38"/>
        <v>35.64</v>
      </c>
      <c r="G228" s="4"/>
      <c r="H228" s="4">
        <f t="shared" si="33"/>
        <v>0</v>
      </c>
      <c r="I228" s="4">
        <f t="shared" si="39"/>
        <v>4269.72</v>
      </c>
      <c r="J228" s="4">
        <f t="shared" si="40"/>
        <v>58926</v>
      </c>
      <c r="K228" s="4">
        <f t="shared" si="41"/>
        <v>63195.72</v>
      </c>
      <c r="L228" s="1" t="str">
        <f t="shared" si="34"/>
        <v/>
      </c>
      <c r="M228" s="3">
        <v>222</v>
      </c>
    </row>
    <row r="229" spans="2:13" x14ac:dyDescent="0.25">
      <c r="B229" s="3">
        <v>223</v>
      </c>
      <c r="C229" s="4">
        <f t="shared" si="36"/>
        <v>268</v>
      </c>
      <c r="D229" s="4">
        <f t="shared" si="37"/>
        <v>4269.72</v>
      </c>
      <c r="E229" s="4">
        <f t="shared" si="35"/>
        <v>234.2</v>
      </c>
      <c r="F229" s="7">
        <f t="shared" si="38"/>
        <v>33.799999999999997</v>
      </c>
      <c r="G229" s="4"/>
      <c r="H229" s="4">
        <f t="shared" si="33"/>
        <v>0</v>
      </c>
      <c r="I229" s="4">
        <f t="shared" si="39"/>
        <v>4035.52</v>
      </c>
      <c r="J229" s="4">
        <f t="shared" si="40"/>
        <v>59194</v>
      </c>
      <c r="K229" s="4">
        <f t="shared" si="41"/>
        <v>63229.52</v>
      </c>
      <c r="L229" s="1" t="str">
        <f t="shared" si="34"/>
        <v/>
      </c>
      <c r="M229" s="3">
        <v>223</v>
      </c>
    </row>
    <row r="230" spans="2:13" x14ac:dyDescent="0.25">
      <c r="B230" s="3">
        <v>224</v>
      </c>
      <c r="C230" s="4">
        <f t="shared" si="36"/>
        <v>268</v>
      </c>
      <c r="D230" s="4">
        <f t="shared" si="37"/>
        <v>4035.52</v>
      </c>
      <c r="E230" s="4">
        <f t="shared" si="35"/>
        <v>236.05</v>
      </c>
      <c r="F230" s="7">
        <f t="shared" si="38"/>
        <v>31.95</v>
      </c>
      <c r="G230" s="4"/>
      <c r="H230" s="4">
        <f t="shared" si="33"/>
        <v>0</v>
      </c>
      <c r="I230" s="4">
        <f t="shared" si="39"/>
        <v>3799.47</v>
      </c>
      <c r="J230" s="4">
        <f t="shared" si="40"/>
        <v>59462</v>
      </c>
      <c r="K230" s="4">
        <f t="shared" si="41"/>
        <v>63261.47</v>
      </c>
      <c r="L230" s="1" t="str">
        <f t="shared" si="34"/>
        <v/>
      </c>
      <c r="M230" s="3">
        <v>224</v>
      </c>
    </row>
    <row r="231" spans="2:13" x14ac:dyDescent="0.25">
      <c r="B231" s="3">
        <v>225</v>
      </c>
      <c r="C231" s="4">
        <f t="shared" si="36"/>
        <v>268</v>
      </c>
      <c r="D231" s="4">
        <f t="shared" si="37"/>
        <v>3799.47</v>
      </c>
      <c r="E231" s="4">
        <f t="shared" si="35"/>
        <v>237.92</v>
      </c>
      <c r="F231" s="7">
        <f t="shared" si="38"/>
        <v>30.08</v>
      </c>
      <c r="G231" s="4"/>
      <c r="H231" s="4">
        <f t="shared" si="33"/>
        <v>0</v>
      </c>
      <c r="I231" s="4">
        <f t="shared" si="39"/>
        <v>3561.55</v>
      </c>
      <c r="J231" s="4">
        <f t="shared" si="40"/>
        <v>59730</v>
      </c>
      <c r="K231" s="4">
        <f t="shared" si="41"/>
        <v>63291.55</v>
      </c>
      <c r="L231" s="1" t="str">
        <f t="shared" si="34"/>
        <v/>
      </c>
      <c r="M231" s="3">
        <v>225</v>
      </c>
    </row>
    <row r="232" spans="2:13" x14ac:dyDescent="0.25">
      <c r="B232" s="3">
        <v>226</v>
      </c>
      <c r="C232" s="4">
        <f t="shared" si="36"/>
        <v>268</v>
      </c>
      <c r="D232" s="4">
        <f t="shared" si="37"/>
        <v>3561.55</v>
      </c>
      <c r="E232" s="4">
        <f t="shared" si="35"/>
        <v>239.8</v>
      </c>
      <c r="F232" s="7">
        <f t="shared" si="38"/>
        <v>28.2</v>
      </c>
      <c r="G232" s="4"/>
      <c r="H232" s="4">
        <f t="shared" si="33"/>
        <v>0</v>
      </c>
      <c r="I232" s="4">
        <f t="shared" si="39"/>
        <v>3321.75</v>
      </c>
      <c r="J232" s="4">
        <f t="shared" si="40"/>
        <v>59998</v>
      </c>
      <c r="K232" s="4">
        <f t="shared" si="41"/>
        <v>63319.75</v>
      </c>
      <c r="L232" s="1" t="str">
        <f t="shared" si="34"/>
        <v/>
      </c>
      <c r="M232" s="3">
        <v>226</v>
      </c>
    </row>
    <row r="233" spans="2:13" x14ac:dyDescent="0.25">
      <c r="B233" s="3">
        <v>227</v>
      </c>
      <c r="C233" s="4">
        <f t="shared" si="36"/>
        <v>268</v>
      </c>
      <c r="D233" s="4">
        <f t="shared" si="37"/>
        <v>3321.75</v>
      </c>
      <c r="E233" s="4">
        <f t="shared" si="35"/>
        <v>241.7</v>
      </c>
      <c r="F233" s="7">
        <f t="shared" si="38"/>
        <v>26.3</v>
      </c>
      <c r="G233" s="4"/>
      <c r="H233" s="4">
        <f t="shared" si="33"/>
        <v>0</v>
      </c>
      <c r="I233" s="4">
        <f t="shared" si="39"/>
        <v>3080.05</v>
      </c>
      <c r="J233" s="4">
        <f t="shared" si="40"/>
        <v>60266</v>
      </c>
      <c r="K233" s="4">
        <f t="shared" si="41"/>
        <v>63346.05</v>
      </c>
      <c r="L233" s="1" t="str">
        <f t="shared" si="34"/>
        <v/>
      </c>
      <c r="M233" s="3">
        <v>227</v>
      </c>
    </row>
    <row r="234" spans="2:13" x14ac:dyDescent="0.25">
      <c r="B234" s="3">
        <v>228</v>
      </c>
      <c r="C234" s="4">
        <f t="shared" si="36"/>
        <v>268</v>
      </c>
      <c r="D234" s="4">
        <f t="shared" si="37"/>
        <v>3080.05</v>
      </c>
      <c r="E234" s="4">
        <f t="shared" si="35"/>
        <v>243.62</v>
      </c>
      <c r="F234" s="7">
        <f t="shared" si="38"/>
        <v>24.38</v>
      </c>
      <c r="G234" s="4"/>
      <c r="H234" s="4">
        <f t="shared" si="33"/>
        <v>0</v>
      </c>
      <c r="I234" s="4">
        <f t="shared" si="39"/>
        <v>2836.43</v>
      </c>
      <c r="J234" s="4">
        <f t="shared" si="40"/>
        <v>60534</v>
      </c>
      <c r="K234" s="4">
        <f t="shared" si="41"/>
        <v>63370.43</v>
      </c>
      <c r="L234" s="1" t="str">
        <f t="shared" si="34"/>
        <v/>
      </c>
      <c r="M234" s="3">
        <v>228</v>
      </c>
    </row>
    <row r="235" spans="2:13" x14ac:dyDescent="0.25">
      <c r="B235" s="3">
        <v>229</v>
      </c>
      <c r="C235" s="4">
        <f t="shared" si="36"/>
        <v>268</v>
      </c>
      <c r="D235" s="4">
        <f t="shared" si="37"/>
        <v>2836.43</v>
      </c>
      <c r="E235" s="4">
        <f t="shared" si="35"/>
        <v>245.54</v>
      </c>
      <c r="F235" s="7">
        <f t="shared" si="38"/>
        <v>22.46</v>
      </c>
      <c r="G235" s="4"/>
      <c r="H235" s="4">
        <f t="shared" si="33"/>
        <v>0</v>
      </c>
      <c r="I235" s="4">
        <f t="shared" si="39"/>
        <v>2590.89</v>
      </c>
      <c r="J235" s="4">
        <f t="shared" si="40"/>
        <v>60802</v>
      </c>
      <c r="K235" s="4">
        <f t="shared" si="41"/>
        <v>63392.89</v>
      </c>
      <c r="L235" s="1" t="str">
        <f t="shared" si="34"/>
        <v/>
      </c>
      <c r="M235" s="3">
        <v>229</v>
      </c>
    </row>
    <row r="236" spans="2:13" x14ac:dyDescent="0.25">
      <c r="B236" s="3">
        <v>230</v>
      </c>
      <c r="C236" s="4">
        <f t="shared" si="36"/>
        <v>268</v>
      </c>
      <c r="D236" s="4">
        <f t="shared" si="37"/>
        <v>2590.89</v>
      </c>
      <c r="E236" s="4">
        <f t="shared" si="35"/>
        <v>247.49</v>
      </c>
      <c r="F236" s="7">
        <f t="shared" si="38"/>
        <v>20.51</v>
      </c>
      <c r="G236" s="4"/>
      <c r="H236" s="4">
        <f t="shared" si="33"/>
        <v>0</v>
      </c>
      <c r="I236" s="4">
        <f t="shared" si="39"/>
        <v>2343.4</v>
      </c>
      <c r="J236" s="4">
        <f t="shared" si="40"/>
        <v>61070</v>
      </c>
      <c r="K236" s="4">
        <f t="shared" si="41"/>
        <v>63413.4</v>
      </c>
      <c r="L236" s="1" t="str">
        <f t="shared" si="34"/>
        <v/>
      </c>
      <c r="M236" s="3">
        <v>230</v>
      </c>
    </row>
    <row r="237" spans="2:13" x14ac:dyDescent="0.25">
      <c r="B237" s="3">
        <v>231</v>
      </c>
      <c r="C237" s="4">
        <f t="shared" si="36"/>
        <v>268</v>
      </c>
      <c r="D237" s="4">
        <f t="shared" si="37"/>
        <v>2343.4</v>
      </c>
      <c r="E237" s="4">
        <f t="shared" si="35"/>
        <v>249.45</v>
      </c>
      <c r="F237" s="7">
        <f t="shared" si="38"/>
        <v>18.55</v>
      </c>
      <c r="G237" s="4"/>
      <c r="H237" s="4">
        <f t="shared" si="33"/>
        <v>0</v>
      </c>
      <c r="I237" s="4">
        <f t="shared" si="39"/>
        <v>2093.9499999999998</v>
      </c>
      <c r="J237" s="4">
        <f t="shared" si="40"/>
        <v>61338</v>
      </c>
      <c r="K237" s="4">
        <f t="shared" si="41"/>
        <v>63431.95</v>
      </c>
      <c r="L237" s="1" t="str">
        <f t="shared" si="34"/>
        <v/>
      </c>
      <c r="M237" s="3">
        <v>231</v>
      </c>
    </row>
    <row r="238" spans="2:13" x14ac:dyDescent="0.25">
      <c r="B238" s="3">
        <v>232</v>
      </c>
      <c r="C238" s="4">
        <f t="shared" si="36"/>
        <v>268</v>
      </c>
      <c r="D238" s="4">
        <f t="shared" si="37"/>
        <v>2093.9499999999998</v>
      </c>
      <c r="E238" s="4">
        <f t="shared" si="35"/>
        <v>251.42</v>
      </c>
      <c r="F238" s="7">
        <f t="shared" si="38"/>
        <v>16.579999999999998</v>
      </c>
      <c r="G238" s="4"/>
      <c r="H238" s="4">
        <f t="shared" si="33"/>
        <v>0</v>
      </c>
      <c r="I238" s="4">
        <f t="shared" si="39"/>
        <v>1842.53</v>
      </c>
      <c r="J238" s="4">
        <f t="shared" si="40"/>
        <v>61606</v>
      </c>
      <c r="K238" s="4">
        <f t="shared" si="41"/>
        <v>63448.53</v>
      </c>
      <c r="L238" s="1" t="str">
        <f t="shared" si="34"/>
        <v/>
      </c>
      <c r="M238" s="3">
        <v>232</v>
      </c>
    </row>
    <row r="239" spans="2:13" x14ac:dyDescent="0.25">
      <c r="B239" s="3">
        <v>233</v>
      </c>
      <c r="C239" s="4">
        <f t="shared" si="36"/>
        <v>268</v>
      </c>
      <c r="D239" s="4">
        <f t="shared" si="37"/>
        <v>1842.53</v>
      </c>
      <c r="E239" s="4">
        <f t="shared" si="35"/>
        <v>253.41</v>
      </c>
      <c r="F239" s="7">
        <f t="shared" si="38"/>
        <v>14.59</v>
      </c>
      <c r="G239" s="4"/>
      <c r="H239" s="4">
        <f t="shared" si="33"/>
        <v>0</v>
      </c>
      <c r="I239" s="4">
        <f t="shared" si="39"/>
        <v>1589.12</v>
      </c>
      <c r="J239" s="4">
        <f t="shared" si="40"/>
        <v>61874</v>
      </c>
      <c r="K239" s="4">
        <f t="shared" si="41"/>
        <v>63463.12</v>
      </c>
      <c r="L239" s="1" t="str">
        <f t="shared" si="34"/>
        <v/>
      </c>
      <c r="M239" s="3">
        <v>233</v>
      </c>
    </row>
    <row r="240" spans="2:13" x14ac:dyDescent="0.25">
      <c r="B240" s="3">
        <v>234</v>
      </c>
      <c r="C240" s="4">
        <f t="shared" si="36"/>
        <v>268</v>
      </c>
      <c r="D240" s="4">
        <f t="shared" si="37"/>
        <v>1589.12</v>
      </c>
      <c r="E240" s="4">
        <f t="shared" si="35"/>
        <v>255.42</v>
      </c>
      <c r="F240" s="7">
        <f t="shared" si="38"/>
        <v>12.58</v>
      </c>
      <c r="G240" s="4"/>
      <c r="H240" s="4">
        <f t="shared" si="33"/>
        <v>0</v>
      </c>
      <c r="I240" s="4">
        <f t="shared" si="39"/>
        <v>1333.7</v>
      </c>
      <c r="J240" s="4">
        <f t="shared" si="40"/>
        <v>62142</v>
      </c>
      <c r="K240" s="4">
        <f t="shared" si="41"/>
        <v>63475.7</v>
      </c>
      <c r="L240" s="1" t="str">
        <f t="shared" si="34"/>
        <v/>
      </c>
      <c r="M240" s="3">
        <v>234</v>
      </c>
    </row>
    <row r="241" spans="2:13" x14ac:dyDescent="0.25">
      <c r="B241" s="3">
        <v>235</v>
      </c>
      <c r="C241" s="4">
        <f t="shared" si="36"/>
        <v>268</v>
      </c>
      <c r="D241" s="4">
        <f t="shared" si="37"/>
        <v>1333.7</v>
      </c>
      <c r="E241" s="4">
        <f t="shared" si="35"/>
        <v>257.44</v>
      </c>
      <c r="F241" s="7">
        <f t="shared" si="38"/>
        <v>10.56</v>
      </c>
      <c r="G241" s="4"/>
      <c r="H241" s="4">
        <f t="shared" si="33"/>
        <v>0</v>
      </c>
      <c r="I241" s="4">
        <f t="shared" si="39"/>
        <v>1076.26</v>
      </c>
      <c r="J241" s="4">
        <f t="shared" si="40"/>
        <v>62410</v>
      </c>
      <c r="K241" s="4">
        <f t="shared" si="41"/>
        <v>63486.26</v>
      </c>
      <c r="L241" s="1" t="str">
        <f t="shared" si="34"/>
        <v/>
      </c>
      <c r="M241" s="3">
        <v>235</v>
      </c>
    </row>
    <row r="242" spans="2:13" x14ac:dyDescent="0.25">
      <c r="B242" s="3">
        <v>236</v>
      </c>
      <c r="C242" s="4">
        <f t="shared" si="36"/>
        <v>268</v>
      </c>
      <c r="D242" s="4">
        <f t="shared" si="37"/>
        <v>1076.26</v>
      </c>
      <c r="E242" s="4">
        <f t="shared" si="35"/>
        <v>259.48</v>
      </c>
      <c r="F242" s="7">
        <f t="shared" si="38"/>
        <v>8.52</v>
      </c>
      <c r="G242" s="4"/>
      <c r="H242" s="4">
        <f t="shared" si="33"/>
        <v>0</v>
      </c>
      <c r="I242" s="4">
        <f t="shared" si="39"/>
        <v>816.78</v>
      </c>
      <c r="J242" s="4">
        <f t="shared" si="40"/>
        <v>62678</v>
      </c>
      <c r="K242" s="4">
        <f t="shared" si="41"/>
        <v>63494.78</v>
      </c>
      <c r="L242" s="1" t="str">
        <f t="shared" si="34"/>
        <v/>
      </c>
      <c r="M242" s="3">
        <v>236</v>
      </c>
    </row>
    <row r="243" spans="2:13" x14ac:dyDescent="0.25">
      <c r="B243" s="3">
        <v>237</v>
      </c>
      <c r="C243" s="4">
        <f t="shared" si="36"/>
        <v>268</v>
      </c>
      <c r="D243" s="4">
        <f t="shared" si="37"/>
        <v>816.78</v>
      </c>
      <c r="E243" s="4">
        <f t="shared" si="35"/>
        <v>261.52999999999997</v>
      </c>
      <c r="F243" s="7">
        <f t="shared" si="38"/>
        <v>6.47</v>
      </c>
      <c r="G243" s="4"/>
      <c r="H243" s="4">
        <f t="shared" si="33"/>
        <v>0</v>
      </c>
      <c r="I243" s="4">
        <f t="shared" si="39"/>
        <v>555.25</v>
      </c>
      <c r="J243" s="4">
        <f t="shared" si="40"/>
        <v>62946</v>
      </c>
      <c r="K243" s="4">
        <f t="shared" si="41"/>
        <v>63501.25</v>
      </c>
      <c r="L243" s="1" t="str">
        <f t="shared" si="34"/>
        <v/>
      </c>
      <c r="M243" s="3">
        <v>237</v>
      </c>
    </row>
    <row r="244" spans="2:13" x14ac:dyDescent="0.25">
      <c r="B244" s="3">
        <v>238</v>
      </c>
      <c r="C244" s="4">
        <f t="shared" si="36"/>
        <v>268</v>
      </c>
      <c r="D244" s="4">
        <f t="shared" si="37"/>
        <v>555.25</v>
      </c>
      <c r="E244" s="4">
        <f t="shared" si="35"/>
        <v>263.60000000000002</v>
      </c>
      <c r="F244" s="7">
        <f t="shared" si="38"/>
        <v>4.4000000000000004</v>
      </c>
      <c r="G244" s="4"/>
      <c r="H244" s="4">
        <f t="shared" si="33"/>
        <v>0</v>
      </c>
      <c r="I244" s="4">
        <f t="shared" si="39"/>
        <v>291.64999999999998</v>
      </c>
      <c r="J244" s="4">
        <f t="shared" si="40"/>
        <v>63214</v>
      </c>
      <c r="K244" s="4">
        <f t="shared" si="41"/>
        <v>63505.65</v>
      </c>
      <c r="L244" s="1" t="str">
        <f t="shared" si="34"/>
        <v/>
      </c>
      <c r="M244" s="3">
        <v>238</v>
      </c>
    </row>
    <row r="245" spans="2:13" x14ac:dyDescent="0.25">
      <c r="B245" s="3">
        <v>239</v>
      </c>
      <c r="C245" s="4">
        <f t="shared" si="36"/>
        <v>268</v>
      </c>
      <c r="D245" s="4">
        <f t="shared" si="37"/>
        <v>291.64999999999998</v>
      </c>
      <c r="E245" s="4">
        <f t="shared" si="35"/>
        <v>265.69</v>
      </c>
      <c r="F245" s="7">
        <f t="shared" si="38"/>
        <v>2.31</v>
      </c>
      <c r="G245" s="4"/>
      <c r="H245" s="4">
        <f t="shared" si="33"/>
        <v>0</v>
      </c>
      <c r="I245" s="4">
        <f t="shared" si="39"/>
        <v>25.96</v>
      </c>
      <c r="J245" s="4">
        <f t="shared" si="40"/>
        <v>63482</v>
      </c>
      <c r="K245" s="4">
        <f t="shared" si="41"/>
        <v>63507.96</v>
      </c>
      <c r="L245" s="1" t="str">
        <f t="shared" si="34"/>
        <v/>
      </c>
      <c r="M245" s="3">
        <v>239</v>
      </c>
    </row>
    <row r="246" spans="2:13" x14ac:dyDescent="0.25">
      <c r="B246" s="3">
        <v>240</v>
      </c>
      <c r="C246" s="4">
        <f t="shared" si="36"/>
        <v>26.17</v>
      </c>
      <c r="D246" s="4">
        <f t="shared" si="37"/>
        <v>25.96</v>
      </c>
      <c r="E246" s="4">
        <f t="shared" si="35"/>
        <v>25.96</v>
      </c>
      <c r="F246" s="7">
        <f t="shared" si="38"/>
        <v>0.21</v>
      </c>
      <c r="G246" s="4"/>
      <c r="H246" s="4">
        <f t="shared" si="33"/>
        <v>0</v>
      </c>
      <c r="I246" s="4">
        <f t="shared" si="39"/>
        <v>0</v>
      </c>
      <c r="J246" s="4">
        <f t="shared" si="40"/>
        <v>63508.17</v>
      </c>
      <c r="K246" s="4">
        <f t="shared" si="41"/>
        <v>63508.17</v>
      </c>
      <c r="L246" s="1" t="str">
        <f t="shared" si="34"/>
        <v/>
      </c>
      <c r="M246" s="3">
        <v>240</v>
      </c>
    </row>
  </sheetData>
  <sheetProtection algorithmName="SHA-512" hashValue="CI4rcVVHZiR/Huf3JqTzA12Fmvm/705R6LtW3hZY7x3MLufRoN2pn0hH+7yZNww1axwnwChVgRIJB3f6vSyZag==" saltValue="BxTShFLVCE6m9y8qphZGTA==" spinCount="100000" sheet="1" objects="1" scenarios="1"/>
  <pageMargins left="0.45" right="0.45" top="0.5" bottom="0.5" header="0.3" footer="0.3"/>
  <pageSetup scale="4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6FAE88C4E99C418B02194226AD37DC" ma:contentTypeVersion="16" ma:contentTypeDescription="Create a new document." ma:contentTypeScope="" ma:versionID="661dddf114db846927d0f4ef1cae3dd2">
  <xsd:schema xmlns:xsd="http://www.w3.org/2001/XMLSchema" xmlns:xs="http://www.w3.org/2001/XMLSchema" xmlns:p="http://schemas.microsoft.com/office/2006/metadata/properties" xmlns:ns2="e3d63f27-1d2d-40af-b737-21e138bfe633" xmlns:ns3="ac4b603c-f594-4e6b-8524-577e7d5084e9" targetNamespace="http://schemas.microsoft.com/office/2006/metadata/properties" ma:root="true" ma:fieldsID="ab824cef86341fccbcc56e67e5c70086" ns2:_="" ns3:_="">
    <xsd:import namespace="e3d63f27-1d2d-40af-b737-21e138bfe633"/>
    <xsd:import namespace="ac4b603c-f594-4e6b-8524-577e7d5084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63f27-1d2d-40af-b737-21e138bfe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1d71b99-cb16-476b-b44b-3cbbd84528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b603c-f594-4e6b-8524-577e7d5084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6197ea-6b63-4547-b3fe-975b5b6e312e}" ma:internalName="TaxCatchAll" ma:showField="CatchAllData" ma:web="ac4b603c-f594-4e6b-8524-577e7d5084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d63f27-1d2d-40af-b737-21e138bfe633">
      <Terms xmlns="http://schemas.microsoft.com/office/infopath/2007/PartnerControls"/>
    </lcf76f155ced4ddcb4097134ff3c332f>
    <TaxCatchAll xmlns="ac4b603c-f594-4e6b-8524-577e7d5084e9" xsi:nil="true"/>
  </documentManagement>
</p:properties>
</file>

<file path=customXml/itemProps1.xml><?xml version="1.0" encoding="utf-8"?>
<ds:datastoreItem xmlns:ds="http://schemas.openxmlformats.org/officeDocument/2006/customXml" ds:itemID="{7BEB2B89-AD1C-4603-8283-232BCB91F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63f27-1d2d-40af-b737-21e138bfe633"/>
    <ds:schemaRef ds:uri="ac4b603c-f594-4e6b-8524-577e7d5084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3E4164-5580-41B2-A4AB-528F9CEED2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6A4EE4-D106-46B1-9024-7D7765F30D6A}">
  <ds:schemaRefs>
    <ds:schemaRef ds:uri="http://schemas.microsoft.com/office/2006/metadata/properties"/>
    <ds:schemaRef ds:uri="http://schemas.microsoft.com/office/infopath/2007/PartnerControls"/>
    <ds:schemaRef ds:uri="e3d63f27-1d2d-40af-b737-21e138bfe633"/>
    <ds:schemaRef ds:uri="ac4b603c-f594-4e6b-8524-577e7d5084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Calculator</vt:lpstr>
      <vt:lpstr>Amortization table</vt:lpstr>
      <vt:lpstr>Amort table - no add'l payments</vt:lpstr>
      <vt:lpstr>Addl_Payment</vt:lpstr>
      <vt:lpstr>Addl_Payment_Month</vt:lpstr>
      <vt:lpstr>Int_Only_Term</vt:lpstr>
      <vt:lpstr>Loan_Amount</vt:lpstr>
      <vt:lpstr>Loan_Rate</vt:lpstr>
      <vt:lpstr>Loan_Term</vt:lpstr>
      <vt:lpstr>Phase1_Payment_Amount</vt:lpstr>
      <vt:lpstr>Phase2_Payment_Amount</vt:lpstr>
      <vt:lpstr>Phase3_Payment_Amount</vt:lpstr>
      <vt:lpstr>Phase4_Payment_Amount</vt:lpstr>
      <vt:lpstr>PTO_Month</vt:lpstr>
      <vt:lpstr>Reamortization_Month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Jones</dc:creator>
  <cp:lastModifiedBy>Blake Jones</cp:lastModifiedBy>
  <cp:lastPrinted>2023-05-08T17:48:58Z</cp:lastPrinted>
  <dcterms:created xsi:type="dcterms:W3CDTF">2018-07-08T13:29:38Z</dcterms:created>
  <dcterms:modified xsi:type="dcterms:W3CDTF">2023-10-02T23:14:03Z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0x010100A06FAE88C4E99C418B02194226AD37DC</vt:lpwstr>
  </property>
</Properties>
</file>